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5A49E550-9CBB-4B32-94A9-267892FAAF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endário FMA 2023" sheetId="1" r:id="rId1"/>
  </sheets>
  <definedNames>
    <definedName name="AbrDom1">DATE(AnoDoCalendário,4,1)-WEEKDAY(DATE(AnoDoCalendário,4,1))</definedName>
    <definedName name="AgoDom1">DATE(AnoDoCalendário,8,1)-WEEKDAY(DATE(AnoDoCalendário,8,1))</definedName>
    <definedName name="AnoDoCalendário">'Calendário FMA 2023'!$AH$1</definedName>
    <definedName name="DezDom1">DATE(AnoDoCalendário,12,1)-WEEKDAY(DATE(AnoDoCalendário,12,1))</definedName>
    <definedName name="FevDom1">DATE(AnoDoCalendário,2,1)-WEEKDAY(DATE(AnoDoCalendário,2,1))</definedName>
    <definedName name="Intervalo_Datas">'Calendário FMA 2023'!$C$4:$AM$4,'Calendário FMA 2023'!$C$7:$AM$7,'Calendário FMA 2023'!$C$10:$AM$10,'Calendário FMA 2023'!$C$13:$AM$13,'Calendário FMA 2023'!$C$16:$AM$16,'Calendário FMA 2023'!$C$19:$AM$19,'Calendário FMA 2023'!$C$22:$AM$22,'Calendário FMA 2023'!$C$25:$AM$25,'Calendário FMA 2023'!$C$28:$AM$28,'Calendário FMA 2023'!$C$31:$AM$31,'Calendário FMA 2023'!$C$34:$AM$34,'Calendário FMA 2023'!$C$37:$AM$37</definedName>
    <definedName name="Intervalo_Dias">'Calendário FMA 2023'!$C$6:$AM$6,'Calendário FMA 2023'!$C$9:$AM$9,'Calendário FMA 2023'!$C$12:$AM$12,'Calendário FMA 2023'!$C$15:$AM$15,'Calendário FMA 2023'!$D$18:$AM$18,'Calendário FMA 2023'!$C$21:$AM$21,'Calendário FMA 2023'!$C$24:$AM$24,'Calendário FMA 2023'!$C$27:$AM$27,'Calendário FMA 2023'!$C$30:$AM$30,'Calendário FMA 2023'!$C$33:$AM$33,'Calendário FMA 2023'!$C$36:$AM$36,'Calendário FMA 2023'!$C$39:$AM$39</definedName>
    <definedName name="Intervalo_DiasÚteis">'Calendário FMA 2023'!$C$5:$AM$5,'Calendário FMA 2023'!$C$8:$AM$8,'Calendário FMA 2023'!$C$11:$AM$11,'Calendário FMA 2023'!$C$14:$AM$14,'Calendário FMA 2023'!$C$17:$AM$17,'Calendário FMA 2023'!$C$20:$AM$20,'Calendário FMA 2023'!$C$23:$AM$23,'Calendário FMA 2023'!$C$26:$AM$26,'Calendário FMA 2023'!$C$29:$AM$29,'Calendário FMA 2023'!$C$32:$AM$32,'Calendário FMA 2023'!$C$35:$AM$35,'Calendário FMA 2023'!$C$38:$AM$38</definedName>
    <definedName name="JanDom1">DATE(AnoDoCalendário,1,1)-WEEKDAY(DATE(AnoDoCalendário,1,1))</definedName>
    <definedName name="JulDom1">DATE(AnoDoCalendário,7,1)-WEEKDAY(DATE(AnoDoCalendário,7,1))</definedName>
    <definedName name="JunDom1">DATE(AnoDoCalendário,6,1)-WEEKDAY(DATE(AnoDoCalendário,6,1))</definedName>
    <definedName name="MaiDom1">DATE(AnoDoCalendário,5,1)-WEEKDAY(DATE(AnoDoCalendário,5,1))</definedName>
    <definedName name="MarDom1">DATE(AnoDoCalendário,3,1)-WEEKDAY(DATE(AnoDoCalendário,3,1))</definedName>
    <definedName name="NovDom1">DATE(AnoDoCalendário,11,1)-WEEKDAY(DATE(AnoDoCalendário,11,1))</definedName>
    <definedName name="OutDom1">DATE(AnoDoCalendário,10,1)-WEEKDAY(DATE(AnoDoCalendário,10,1))</definedName>
    <definedName name="SetDom1">DATE(AnoDoCalendário,9,1)-WEEKDAY(DATE(AnoDoCalendário,9,1))</definedName>
    <definedName name="Trabaho2_Turno1_Código">#REF!</definedName>
    <definedName name="Trabaho2_Turno2_Código">#REF!</definedName>
    <definedName name="Trabaho2_Turno3_Código">#REF!</definedName>
    <definedName name="Trabaho3_Turno1_Código">#REF!</definedName>
    <definedName name="Trabaho3_Turno2_Código">#REF!</definedName>
    <definedName name="Trabaho3_Turno3_Código">#REF!</definedName>
    <definedName name="Trabalho1_DataInicial">#REF!</definedName>
    <definedName name="Trabalho1_Folga_Código">#REF!</definedName>
    <definedName name="Trabalho1_Nome">#REF!</definedName>
    <definedName name="Trabalho1_Padrão">#REF!</definedName>
    <definedName name="Trabalho1_Turno1_Código">#REF!</definedName>
    <definedName name="Trabalho1_Turno2_Código">#REF!</definedName>
    <definedName name="Trabalho1_Turno3_Código">#REF!</definedName>
    <definedName name="Trabalho2_DataInicial">#REF!</definedName>
    <definedName name="Trabalho2_Folga_Código">#REF!</definedName>
    <definedName name="Trabalho2_Nome">#REF!</definedName>
    <definedName name="Trabalho2_Padrão">#REF!</definedName>
    <definedName name="Trabalho3_DataInicial">#REF!</definedName>
    <definedName name="Trabalho3_Folga_Código">#REF!</definedName>
    <definedName name="Trabalho3_Nome">#REF!</definedName>
    <definedName name="Trabalho3_Padrã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7" i="1" l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37" i="1"/>
  <c r="B34" i="1"/>
  <c r="B31" i="1"/>
  <c r="B28" i="1"/>
  <c r="B25" i="1"/>
  <c r="B22" i="1"/>
  <c r="B19" i="1"/>
  <c r="B16" i="1"/>
  <c r="B13" i="1"/>
  <c r="B10" i="1"/>
  <c r="B7" i="1"/>
  <c r="B4" i="1"/>
</calcChain>
</file>

<file path=xl/sharedStrings.xml><?xml version="1.0" encoding="utf-8"?>
<sst xmlns="http://schemas.openxmlformats.org/spreadsheetml/2006/main" count="477" uniqueCount="40">
  <si>
    <t>Dom</t>
  </si>
  <si>
    <t>Seg</t>
  </si>
  <si>
    <t>Ter</t>
  </si>
  <si>
    <t>Qua</t>
  </si>
  <si>
    <t>Qui</t>
  </si>
  <si>
    <t>Sex</t>
  </si>
  <si>
    <t>Sab</t>
  </si>
  <si>
    <r>
      <rPr>
        <sz val="40"/>
        <color theme="3" tint="-0.499984740745262"/>
        <rFont val="Franklin Gothic Medium"/>
        <family val="2"/>
        <scheme val="major"/>
      </rPr>
      <t xml:space="preserve">Calendário de </t>
    </r>
    <r>
      <rPr>
        <sz val="40"/>
        <color rgb="FF0E668B"/>
        <rFont val="Franklin Gothic Medium"/>
        <family val="2"/>
        <scheme val="major"/>
      </rPr>
      <t>TURNO DE TRABALHO</t>
    </r>
  </si>
  <si>
    <t>LEGENDAS</t>
  </si>
  <si>
    <t>Encontro Conselho Deliberativo</t>
  </si>
  <si>
    <t>Feriado Nacional</t>
  </si>
  <si>
    <t>Feriado Municipal</t>
  </si>
  <si>
    <t>Feriado Estadual</t>
  </si>
  <si>
    <t>Feriado FMA</t>
  </si>
  <si>
    <t>Descrição das Datas:</t>
  </si>
  <si>
    <t>28 de agosto: Feriado Municipal (Rio Tinto) Segunda-Feira</t>
  </si>
  <si>
    <t xml:space="preserve"> 1° de janeiro: Confraternização Universal (Feriado nacional) Segunda-feira</t>
  </si>
  <si>
    <t>12 de fevereiro: Carnaval (ponto facultativo nacional e feriado FMA) Terça-feira</t>
  </si>
  <si>
    <t>13 de fevereiro: Carnaval (Feriado Nacional e Feriado FMA) Quarta-feira</t>
  </si>
  <si>
    <t>14 de fevereiro : Quarta- feira de Cinzas (Feriado FMA) Quarta-feira</t>
  </si>
  <si>
    <t>17 de março: Aniversário de Aracaju (Feriado FMA Sergipe) Domingo</t>
  </si>
  <si>
    <t>29 de março: Paixão de Cristo (Feriado nacional) Sexta-feira</t>
  </si>
  <si>
    <t>21 de abril: Tiradentes (Feriado nacional) Domingo</t>
  </si>
  <si>
    <t>1° de maio: Dia Mundial do Trabalho (Feriado nacional) Quarta-feira</t>
  </si>
  <si>
    <t>07 de setembro: Independência do Brasil (Feriado nacional) Sábado</t>
  </si>
  <si>
    <t>12 de outubro: Nossa Senhora Aparecida (Feriado nacional) Sábado</t>
  </si>
  <si>
    <t>02 de novembro: Finados (Feriado nacional) Sábado</t>
  </si>
  <si>
    <t>15 de novembro: Proclamação da República (Feriado nacional) Sexta-feira</t>
  </si>
  <si>
    <t>25 de dezembro: Natal (Feriado Nacional) Quarta-feira</t>
  </si>
  <si>
    <t>30 de maio: Corpus Christi (Feriado Nacional) Quinta-feira</t>
  </si>
  <si>
    <t>24 de dezembro: Véspera de Natal (Feriado FMA) Terça-feira</t>
  </si>
  <si>
    <t xml:space="preserve"> 31 de dezembro: Véspera de Ano Novo (Feriado FMA) Terça-feira</t>
  </si>
  <si>
    <t>5 de agosto : Fundação do Estado da Paraíba (Feriado FMA Paraíba) Segunda-feira</t>
  </si>
  <si>
    <t>8 de julho: Emancipação Politica de Sergipe (Feriado em Sergipe) Segunda-feira</t>
  </si>
  <si>
    <t>06 de dezembro: Emancipação Política  Rio Tinto (Feriado FMA Paraíba) Sexta-feira</t>
  </si>
  <si>
    <t>08 de dezembro: Nossa Senhora da Conceição (Feriado FMA Sergipe) Domingo</t>
  </si>
  <si>
    <t>25 de abril: Emancipação do Espírito Santo (Feriado FMA ES) Quinta-feira</t>
  </si>
  <si>
    <t>22 de maio: Sta Rita de Cássia (Feriado FMA Paraíba) Quarta-feira</t>
  </si>
  <si>
    <t>24 de junho: São João (Feriado em Aracaju e FMA) Segunda-feira</t>
  </si>
  <si>
    <t>27 de junho: Feriado Municipal  (Itapemirim/ES) Quinta-feira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</si>
</sst>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\ yyyy"/>
    <numFmt numFmtId="166" formatCode=";;;"/>
  </numFmts>
  <fonts count="29" x14ac:knownFonts="1">
    <font>
      <sz val="11"/>
      <color theme="1"/>
      <name val="Franklin Gothic Book"/>
      <family val="2"/>
      <scheme val="minor"/>
    </font>
    <font>
      <sz val="11"/>
      <color theme="0" tint="-0.499984740745262"/>
      <name val="Calibri"/>
      <family val="2"/>
    </font>
    <font>
      <sz val="40"/>
      <color theme="7" tint="-0.499984740745262"/>
      <name val="Franklin Gothic Medium"/>
      <family val="2"/>
      <scheme val="major"/>
    </font>
    <font>
      <sz val="40"/>
      <color theme="3" tint="-0.499984740745262"/>
      <name val="Franklin Gothic Medium"/>
      <family val="2"/>
      <scheme val="major"/>
    </font>
    <font>
      <b/>
      <sz val="22"/>
      <color theme="0" tint="-0.499984740745262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14"/>
      <color theme="0"/>
      <name val="Franklin Gothic Medium"/>
      <family val="2"/>
      <scheme val="major"/>
    </font>
    <font>
      <sz val="10"/>
      <color theme="0"/>
      <name val="Franklin Gothic Book"/>
      <family val="2"/>
      <scheme val="minor"/>
    </font>
    <font>
      <sz val="40"/>
      <color rgb="FF0E668B"/>
      <name val="Franklin Gothic Medium"/>
      <family val="2"/>
      <scheme val="major"/>
    </font>
    <font>
      <b/>
      <sz val="12"/>
      <name val="Franklin Gothic Book"/>
      <family val="2"/>
      <scheme val="minor"/>
    </font>
    <font>
      <sz val="11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name val="Arial"/>
      <family val="2"/>
    </font>
    <font>
      <b/>
      <sz val="9"/>
      <color rgb="FF641A1A"/>
      <name val="Franklin Gothic Book"/>
      <family val="2"/>
      <scheme val="minor"/>
    </font>
    <font>
      <sz val="8"/>
      <color theme="0"/>
      <name val="Calibri"/>
      <family val="2"/>
    </font>
    <font>
      <b/>
      <sz val="10"/>
      <color theme="0"/>
      <name val="Century Gothic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Franklin Gothic Book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76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10" fillId="4" borderId="2">
      <alignment horizontal="center" vertical="center"/>
    </xf>
    <xf numFmtId="0" fontId="11" fillId="0" borderId="2" applyNumberFormat="0">
      <alignment horizontal="center" vertical="center"/>
    </xf>
    <xf numFmtId="0" fontId="12" fillId="5" borderId="2">
      <alignment horizontal="center" vertical="center"/>
    </xf>
    <xf numFmtId="0" fontId="10" fillId="2" borderId="2">
      <alignment horizontal="center" vertical="center"/>
    </xf>
    <xf numFmtId="0" fontId="12" fillId="6" borderId="2" applyNumberFormat="0">
      <alignment horizontal="center" vertical="center"/>
    </xf>
    <xf numFmtId="0" fontId="13" fillId="7" borderId="2" applyNumberFormat="0">
      <alignment horizontal="center" vertical="center"/>
    </xf>
    <xf numFmtId="0" fontId="2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166" fontId="9" fillId="0" borderId="4" xfId="0" applyNumberFormat="1" applyFont="1" applyBorder="1" applyAlignment="1">
      <alignment horizontal="center" vertical="center"/>
    </xf>
    <xf numFmtId="166" fontId="9" fillId="10" borderId="4" xfId="0" applyNumberFormat="1" applyFont="1" applyFill="1" applyBorder="1" applyAlignment="1">
      <alignment horizontal="center" vertical="center"/>
    </xf>
    <xf numFmtId="0" fontId="17" fillId="0" borderId="8" xfId="0" applyFont="1" applyBorder="1"/>
    <xf numFmtId="0" fontId="18" fillId="9" borderId="9" xfId="0" applyFont="1" applyFill="1" applyBorder="1"/>
    <xf numFmtId="0" fontId="18" fillId="9" borderId="10" xfId="0" applyFont="1" applyFill="1" applyBorder="1"/>
    <xf numFmtId="0" fontId="0" fillId="11" borderId="11" xfId="0" applyFill="1" applyBorder="1"/>
    <xf numFmtId="0" fontId="19" fillId="13" borderId="13" xfId="0" applyFont="1" applyFill="1" applyBorder="1" applyAlignment="1">
      <alignment vertical="center"/>
    </xf>
    <xf numFmtId="0" fontId="19" fillId="14" borderId="1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6" fontId="9" fillId="16" borderId="4" xfId="0" applyNumberFormat="1" applyFont="1" applyFill="1" applyBorder="1" applyAlignment="1">
      <alignment horizontal="center" vertical="center"/>
    </xf>
    <xf numFmtId="164" fontId="21" fillId="16" borderId="13" xfId="8" applyNumberFormat="1" applyFont="1" applyFill="1" applyBorder="1" applyAlignment="1">
      <alignment horizontal="center" vertical="center" shrinkToFit="1"/>
    </xf>
    <xf numFmtId="0" fontId="19" fillId="17" borderId="13" xfId="0" applyFont="1" applyFill="1" applyBorder="1" applyAlignment="1">
      <alignment vertical="center"/>
    </xf>
    <xf numFmtId="166" fontId="9" fillId="17" borderId="4" xfId="0" applyNumberFormat="1" applyFont="1" applyFill="1" applyBorder="1" applyAlignment="1">
      <alignment horizontal="center" vertical="center"/>
    </xf>
    <xf numFmtId="166" fontId="9" fillId="13" borderId="4" xfId="0" applyNumberFormat="1" applyFont="1" applyFill="1" applyBorder="1" applyAlignment="1">
      <alignment horizontal="center" vertical="center"/>
    </xf>
    <xf numFmtId="0" fontId="22" fillId="14" borderId="21" xfId="0" applyFont="1" applyFill="1" applyBorder="1" applyAlignment="1">
      <alignment horizontal="left" vertical="center" wrapText="1"/>
    </xf>
    <xf numFmtId="166" fontId="9" fillId="14" borderId="4" xfId="0" applyNumberFormat="1" applyFont="1" applyFill="1" applyBorder="1" applyAlignment="1">
      <alignment horizontal="center" vertical="center"/>
    </xf>
    <xf numFmtId="0" fontId="23" fillId="15" borderId="18" xfId="0" applyFont="1" applyFill="1" applyBorder="1" applyAlignment="1">
      <alignment horizontal="center" vertical="center"/>
    </xf>
    <xf numFmtId="0" fontId="24" fillId="14" borderId="20" xfId="0" applyFont="1" applyFill="1" applyBorder="1" applyAlignment="1">
      <alignment horizontal="left" vertical="center" wrapText="1"/>
    </xf>
    <xf numFmtId="0" fontId="25" fillId="16" borderId="19" xfId="0" applyFont="1" applyFill="1" applyBorder="1" applyAlignment="1">
      <alignment horizontal="left" vertical="center" wrapText="1"/>
    </xf>
    <xf numFmtId="0" fontId="25" fillId="16" borderId="20" xfId="0" applyFont="1" applyFill="1" applyBorder="1" applyAlignment="1">
      <alignment horizontal="left" vertical="center" wrapText="1"/>
    </xf>
    <xf numFmtId="0" fontId="26" fillId="17" borderId="20" xfId="0" applyFont="1" applyFill="1" applyBorder="1" applyAlignment="1">
      <alignment horizontal="left" vertical="center" wrapText="1"/>
    </xf>
    <xf numFmtId="0" fontId="26" fillId="13" borderId="20" xfId="0" applyFont="1" applyFill="1" applyBorder="1" applyAlignment="1">
      <alignment horizontal="left" vertical="center" wrapText="1"/>
    </xf>
    <xf numFmtId="0" fontId="26" fillId="13" borderId="20" xfId="0" applyFont="1" applyFill="1" applyBorder="1" applyAlignment="1">
      <alignment vertical="center"/>
    </xf>
    <xf numFmtId="0" fontId="27" fillId="16" borderId="20" xfId="0" applyFont="1" applyFill="1" applyBorder="1" applyAlignment="1">
      <alignment horizontal="left" vertical="center" wrapText="1"/>
    </xf>
    <xf numFmtId="166" fontId="9" fillId="9" borderId="4" xfId="0" applyNumberFormat="1" applyFont="1" applyFill="1" applyBorder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/>
    </xf>
    <xf numFmtId="165" fontId="14" fillId="3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19" fillId="12" borderId="14" xfId="0" applyFont="1" applyFill="1" applyBorder="1" applyAlignment="1">
      <alignment horizontal="left" vertical="center"/>
    </xf>
    <xf numFmtId="0" fontId="19" fillId="12" borderId="15" xfId="0" applyFont="1" applyFill="1" applyBorder="1" applyAlignment="1">
      <alignment horizontal="left" vertical="center"/>
    </xf>
    <xf numFmtId="0" fontId="19" fillId="12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9" fillId="12" borderId="12" xfId="0" applyFont="1" applyFill="1" applyBorder="1" applyAlignment="1">
      <alignment horizontal="left" vertical="center"/>
    </xf>
  </cellXfs>
  <cellStyles count="9">
    <cellStyle name="Dias livres" xfId="7" xr:uid="{00000000-0005-0000-0000-000005000000}"/>
    <cellStyle name="Feriados" xfId="6" xr:uid="{00000000-0005-0000-0000-000003000000}"/>
    <cellStyle name="Folga" xfId="3" xr:uid="{00000000-0005-0000-0000-000000000000}"/>
    <cellStyle name="Normal" xfId="0" builtinId="0"/>
    <cellStyle name="Normal 2" xfId="1" xr:uid="{00000000-0005-0000-0000-000007000000}"/>
    <cellStyle name="Normal 3" xfId="8" xr:uid="{75C9F138-0CF0-4748-B6A7-18C09A5CC50D}"/>
    <cellStyle name="Turno Diurno" xfId="2" xr:uid="{00000000-0005-0000-0000-000001000000}"/>
    <cellStyle name="Turno Diurno/Noturno" xfId="5" xr:uid="{00000000-0005-0000-0000-000002000000}"/>
    <cellStyle name="Turno Noturno" xfId="4" xr:uid="{00000000-0005-0000-0000-000004000000}"/>
  </cellStyles>
  <dxfs count="1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E6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AnoDoCalendário" max="2999" min="1900" page="10" val="202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314325</xdr:rowOff>
        </xdr:from>
        <xdr:to>
          <xdr:col>33</xdr:col>
          <xdr:colOff>209550</xdr:colOff>
          <xdr:row>0</xdr:row>
          <xdr:rowOff>619125</xdr:rowOff>
        </xdr:to>
        <xdr:sp macro="" textlink="">
          <xdr:nvSpPr>
            <xdr:cNvPr id="1025" name="Controle Giratório" descr="Use o botão giratório para alterar o ano civil ou altere o ano na célula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FC46"/>
  <sheetViews>
    <sheetView showGridLines="0" tabSelected="1" topLeftCell="AN1" zoomScaleNormal="100" workbookViewId="0">
      <selection activeCell="XFD14" sqref="XFD14"/>
    </sheetView>
  </sheetViews>
  <sheetFormatPr defaultColWidth="0" defaultRowHeight="18.95" customHeight="1" x14ac:dyDescent="0.3"/>
  <cols>
    <col min="1" max="1" width="1.77734375" style="6" customWidth="1"/>
    <col min="2" max="2" width="21.77734375" style="6" customWidth="1"/>
    <col min="3" max="39" width="3.33203125" style="6" customWidth="1"/>
    <col min="40" max="40" width="2.44140625" style="6" customWidth="1"/>
    <col min="41" max="16381" width="8.88671875" style="6" hidden="1"/>
    <col min="16382" max="16382" width="2.33203125" style="6" customWidth="1"/>
    <col min="16383" max="16383" width="57.77734375" style="6" customWidth="1"/>
    <col min="16384" max="16384" width="52.6640625" style="6" customWidth="1"/>
  </cols>
  <sheetData>
    <row r="1" spans="2:39 16382:16383" s="1" customFormat="1" ht="65.25" customHeight="1" x14ac:dyDescent="0.9">
      <c r="B1" s="2" t="s">
        <v>7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4"/>
      <c r="AH1" s="44">
        <v>2024</v>
      </c>
      <c r="AI1" s="44"/>
      <c r="AJ1" s="44"/>
      <c r="AK1" s="44"/>
      <c r="AL1" s="44"/>
      <c r="AM1" s="44"/>
    </row>
    <row r="2" spans="2:39 16382:16383" customFormat="1" ht="9" customHeight="1" x14ac:dyDescent="0.3"/>
    <row r="3" spans="2:39 16382:16383" customFormat="1" ht="18.95" customHeight="1" thickBot="1" x14ac:dyDescent="0.35"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2:39 16382:16383" s="9" customFormat="1" ht="18.95" customHeight="1" thickBot="1" x14ac:dyDescent="0.35">
      <c r="B4" s="42">
        <f>DATE(_xlfn.SINGLE(AnoDoCalendário),1,1)</f>
        <v>45292</v>
      </c>
      <c r="C4" s="11" t="str">
        <f>IF(DAY(_xlfn.SINGLE(JanDom1))=1,"",IF(AND(YEAR(_xlfn.SINGLE(JanDom1)+1)=_xlfn.SINGLE(AnoDoCalendário),MONTH(_xlfn.SINGLE(JanDom1)+1)=1),_xlfn.SINGLE(JanDom1)+1,""))</f>
        <v/>
      </c>
      <c r="D4" s="11">
        <f>IF(DAY(_xlfn.SINGLE(JanDom1))=1,"",IF(AND(YEAR(_xlfn.SINGLE(JanDom1)+2)=_xlfn.SINGLE(AnoDoCalendário),MONTH(_xlfn.SINGLE(JanDom1)+2)=1),_xlfn.SINGLE(JanDom1)+2,""))</f>
        <v>45292</v>
      </c>
      <c r="E4" s="11">
        <f>IF(DAY(_xlfn.SINGLE(JanDom1))=1,"",IF(AND(YEAR(_xlfn.SINGLE(JanDom1)+3)=_xlfn.SINGLE(AnoDoCalendário),MONTH(_xlfn.SINGLE(JanDom1)+3)=1),_xlfn.SINGLE(JanDom1)+3,""))</f>
        <v>45293</v>
      </c>
      <c r="F4" s="11">
        <f>IF(DAY(_xlfn.SINGLE(JanDom1))=1,"",IF(AND(YEAR(_xlfn.SINGLE(JanDom1)+4)=_xlfn.SINGLE(AnoDoCalendário),MONTH(_xlfn.SINGLE(JanDom1)+4)=1),_xlfn.SINGLE(JanDom1)+4,""))</f>
        <v>45294</v>
      </c>
      <c r="G4" s="11">
        <f>IF(DAY(_xlfn.SINGLE(JanDom1))=1,"",IF(AND(YEAR(_xlfn.SINGLE(JanDom1)+5)=_xlfn.SINGLE(AnoDoCalendário),MONTH(_xlfn.SINGLE(JanDom1)+5)=1),_xlfn.SINGLE(JanDom1)+5,""))</f>
        <v>45295</v>
      </c>
      <c r="H4" s="11">
        <f>IF(DAY(_xlfn.SINGLE(JanDom1))=1,"",IF(AND(YEAR(_xlfn.SINGLE(JanDom1)+6)=_xlfn.SINGLE(AnoDoCalendário),MONTH(_xlfn.SINGLE(JanDom1)+6)=1),_xlfn.SINGLE(JanDom1)+6,""))</f>
        <v>45296</v>
      </c>
      <c r="I4" s="11">
        <f>_xlfn.SINGLE(IF(DAY(_xlfn.SINGLE(JanDom1))=1,IF(AND(YEAR(_xlfn.SINGLE(JanDom1))=_xlfn.SINGLE(AnoDoCalendário),MONTH(_xlfn.SINGLE(JanDom1))=1),JanDom1,""),IF(AND(YEAR(_xlfn.SINGLE(JanDom1)+7)=_xlfn.SINGLE(AnoDoCalendário),MONTH(_xlfn.SINGLE(JanDom1)+7)=1),_xlfn.SINGLE(JanDom1)+7,"")))</f>
        <v>45297</v>
      </c>
      <c r="J4" s="11">
        <f>IF(DAY(_xlfn.SINGLE(JanDom1))=1,IF(AND(YEAR(_xlfn.SINGLE(JanDom1)+1)=_xlfn.SINGLE(AnoDoCalendário),MONTH(_xlfn.SINGLE(JanDom1)+1)=1),_xlfn.SINGLE(JanDom1)+1,""),IF(AND(YEAR(_xlfn.SINGLE(JanDom1)+8)=_xlfn.SINGLE(AnoDoCalendário),MONTH(_xlfn.SINGLE(JanDom1)+8)=1),_xlfn.SINGLE(JanDom1)+8,""))</f>
        <v>45298</v>
      </c>
      <c r="K4" s="11">
        <f>IF(DAY(_xlfn.SINGLE(JanDom1))=1,IF(AND(YEAR(_xlfn.SINGLE(JanDom1)+2)=_xlfn.SINGLE(AnoDoCalendário),MONTH(_xlfn.SINGLE(JanDom1)+2)=1),_xlfn.SINGLE(JanDom1)+2,""),IF(AND(YEAR(_xlfn.SINGLE(JanDom1)+9)=_xlfn.SINGLE(AnoDoCalendário),MONTH(_xlfn.SINGLE(JanDom1)+9)=1),_xlfn.SINGLE(JanDom1)+9,""))</f>
        <v>45299</v>
      </c>
      <c r="L4" s="11">
        <f>IF(DAY(_xlfn.SINGLE(JanDom1))=1,IF(AND(YEAR(_xlfn.SINGLE(JanDom1)+3)=_xlfn.SINGLE(AnoDoCalendário),MONTH(_xlfn.SINGLE(JanDom1)+3)=1),_xlfn.SINGLE(JanDom1)+3,""),IF(AND(YEAR(_xlfn.SINGLE(JanDom1)+10)=_xlfn.SINGLE(AnoDoCalendário),MONTH(_xlfn.SINGLE(JanDom1)+10)=1),_xlfn.SINGLE(JanDom1)+10,""))</f>
        <v>45300</v>
      </c>
      <c r="M4" s="11">
        <f>IF(DAY(_xlfn.SINGLE(JanDom1))=1,IF(AND(YEAR(_xlfn.SINGLE(JanDom1)+4)=_xlfn.SINGLE(AnoDoCalendário),MONTH(_xlfn.SINGLE(JanDom1)+4)=1),_xlfn.SINGLE(JanDom1)+4,""),IF(AND(YEAR(_xlfn.SINGLE(JanDom1)+11)=_xlfn.SINGLE(AnoDoCalendário),MONTH(_xlfn.SINGLE(JanDom1)+11)=1),_xlfn.SINGLE(JanDom1)+11,""))</f>
        <v>45301</v>
      </c>
      <c r="N4" s="11">
        <f>IF(DAY(_xlfn.SINGLE(JanDom1))=1,IF(AND(YEAR(_xlfn.SINGLE(JanDom1)+5)=_xlfn.SINGLE(AnoDoCalendário),MONTH(_xlfn.SINGLE(JanDom1)+5)=1),_xlfn.SINGLE(JanDom1)+5,""),IF(AND(YEAR(_xlfn.SINGLE(JanDom1)+12)=_xlfn.SINGLE(AnoDoCalendário),MONTH(_xlfn.SINGLE(JanDom1)+12)=1),_xlfn.SINGLE(JanDom1)+12,""))</f>
        <v>45302</v>
      </c>
      <c r="O4" s="11">
        <f>IF(DAY(_xlfn.SINGLE(JanDom1))=1,IF(AND(YEAR(_xlfn.SINGLE(JanDom1)+6)=_xlfn.SINGLE(AnoDoCalendário),MONTH(_xlfn.SINGLE(JanDom1)+6)=1),_xlfn.SINGLE(JanDom1)+6,""),IF(AND(YEAR(_xlfn.SINGLE(JanDom1)+13)=_xlfn.SINGLE(AnoDoCalendário),MONTH(_xlfn.SINGLE(JanDom1)+13)=1),_xlfn.SINGLE(JanDom1)+13,""))</f>
        <v>45303</v>
      </c>
      <c r="P4" s="11">
        <f>IF(DAY(_xlfn.SINGLE(JanDom1))=1,IF(AND(YEAR(_xlfn.SINGLE(JanDom1)+7)=_xlfn.SINGLE(AnoDoCalendário),MONTH(_xlfn.SINGLE(JanDom1)+7)=1),_xlfn.SINGLE(JanDom1)+7,""),IF(AND(YEAR(_xlfn.SINGLE(JanDom1)+14)=_xlfn.SINGLE(AnoDoCalendário),MONTH(_xlfn.SINGLE(JanDom1)+14)=1),_xlfn.SINGLE(JanDom1)+14,""))</f>
        <v>45304</v>
      </c>
      <c r="Q4" s="11">
        <f>IF(DAY(_xlfn.SINGLE(JanDom1))=1,IF(AND(YEAR(_xlfn.SINGLE(JanDom1)+8)=_xlfn.SINGLE(AnoDoCalendário),MONTH(_xlfn.SINGLE(JanDom1)+8)=1),_xlfn.SINGLE(JanDom1)+8,""),IF(AND(YEAR(_xlfn.SINGLE(JanDom1)+15)=_xlfn.SINGLE(AnoDoCalendário),MONTH(_xlfn.SINGLE(JanDom1)+15)=1),_xlfn.SINGLE(JanDom1)+15,""))</f>
        <v>45305</v>
      </c>
      <c r="R4" s="11">
        <f>IF(DAY(_xlfn.SINGLE(JanDom1))=1,IF(AND(YEAR(_xlfn.SINGLE(JanDom1)+9)=_xlfn.SINGLE(AnoDoCalendário),MONTH(_xlfn.SINGLE(JanDom1)+9)=1),_xlfn.SINGLE(JanDom1)+9,""),IF(AND(YEAR(_xlfn.SINGLE(JanDom1)+16)=_xlfn.SINGLE(AnoDoCalendário),MONTH(_xlfn.SINGLE(JanDom1)+16)=1),_xlfn.SINGLE(JanDom1)+16,""))</f>
        <v>45306</v>
      </c>
      <c r="S4" s="11">
        <f>IF(DAY(_xlfn.SINGLE(JanDom1))=1,IF(AND(YEAR(_xlfn.SINGLE(JanDom1)+10)=_xlfn.SINGLE(AnoDoCalendário),MONTH(_xlfn.SINGLE(JanDom1)+10)=1),_xlfn.SINGLE(JanDom1)+10,""),IF(AND(YEAR(_xlfn.SINGLE(JanDom1)+17)=_xlfn.SINGLE(AnoDoCalendário),MONTH(_xlfn.SINGLE(JanDom1)+17)=1),_xlfn.SINGLE(JanDom1)+17,""))</f>
        <v>45307</v>
      </c>
      <c r="T4" s="11">
        <f>IF(DAY(_xlfn.SINGLE(JanDom1))=1,IF(AND(YEAR(_xlfn.SINGLE(JanDom1)+11)=_xlfn.SINGLE(AnoDoCalendário),MONTH(_xlfn.SINGLE(JanDom1)+11)=1),_xlfn.SINGLE(JanDom1)+11,""),IF(AND(YEAR(_xlfn.SINGLE(JanDom1)+18)=_xlfn.SINGLE(AnoDoCalendário),MONTH(_xlfn.SINGLE(JanDom1)+18)=1),_xlfn.SINGLE(JanDom1)+18,""))</f>
        <v>45308</v>
      </c>
      <c r="U4" s="11">
        <f>IF(DAY(_xlfn.SINGLE(JanDom1))=1,IF(AND(YEAR(_xlfn.SINGLE(JanDom1)+12)=_xlfn.SINGLE(AnoDoCalendário),MONTH(_xlfn.SINGLE(JanDom1)+12)=1),_xlfn.SINGLE(JanDom1)+12,""),IF(AND(YEAR(_xlfn.SINGLE(JanDom1)+19)=_xlfn.SINGLE(AnoDoCalendário),MONTH(_xlfn.SINGLE(JanDom1)+19)=1),_xlfn.SINGLE(JanDom1)+19,""))</f>
        <v>45309</v>
      </c>
      <c r="V4" s="11">
        <f>IF(DAY(_xlfn.SINGLE(JanDom1))=1,IF(AND(YEAR(_xlfn.SINGLE(JanDom1)+13)=_xlfn.SINGLE(AnoDoCalendário),MONTH(_xlfn.SINGLE(JanDom1)+13)=1),_xlfn.SINGLE(JanDom1)+13,""),IF(AND(YEAR(_xlfn.SINGLE(JanDom1)+20)=_xlfn.SINGLE(AnoDoCalendário),MONTH(_xlfn.SINGLE(JanDom1)+20)=1),_xlfn.SINGLE(JanDom1)+20,""))</f>
        <v>45310</v>
      </c>
      <c r="W4" s="11">
        <f>IF(DAY(_xlfn.SINGLE(JanDom1))=1,IF(AND(YEAR(_xlfn.SINGLE(JanDom1)+14)=_xlfn.SINGLE(AnoDoCalendário),MONTH(_xlfn.SINGLE(JanDom1)+14)=1),_xlfn.SINGLE(JanDom1)+14,""),IF(AND(YEAR(_xlfn.SINGLE(JanDom1)+21)=_xlfn.SINGLE(AnoDoCalendário),MONTH(_xlfn.SINGLE(JanDom1)+21)=1),_xlfn.SINGLE(JanDom1)+21,""))</f>
        <v>45311</v>
      </c>
      <c r="X4" s="11">
        <f>IF(DAY(_xlfn.SINGLE(JanDom1))=1,IF(AND(YEAR(_xlfn.SINGLE(JanDom1)+15)=_xlfn.SINGLE(AnoDoCalendário),MONTH(_xlfn.SINGLE(JanDom1)+15)=1),_xlfn.SINGLE(JanDom1)+15,""),IF(AND(YEAR(_xlfn.SINGLE(JanDom1)+22)=_xlfn.SINGLE(AnoDoCalendário),MONTH(_xlfn.SINGLE(JanDom1)+22)=1),_xlfn.SINGLE(JanDom1)+22,""))</f>
        <v>45312</v>
      </c>
      <c r="Y4" s="11">
        <f>IF(DAY(_xlfn.SINGLE(JanDom1))=1,IF(AND(YEAR(_xlfn.SINGLE(JanDom1)+16)=_xlfn.SINGLE(AnoDoCalendário),MONTH(_xlfn.SINGLE(JanDom1)+16)=1),_xlfn.SINGLE(JanDom1)+16,""),IF(AND(YEAR(_xlfn.SINGLE(JanDom1)+23)=_xlfn.SINGLE(AnoDoCalendário),MONTH(_xlfn.SINGLE(JanDom1)+23)=1),_xlfn.SINGLE(JanDom1)+23,""))</f>
        <v>45313</v>
      </c>
      <c r="Z4" s="11">
        <f>IF(DAY(_xlfn.SINGLE(JanDom1))=1,IF(AND(YEAR(_xlfn.SINGLE(JanDom1)+17)=_xlfn.SINGLE(AnoDoCalendário),MONTH(_xlfn.SINGLE(JanDom1)+17)=1),_xlfn.SINGLE(JanDom1)+17,""),IF(AND(YEAR(_xlfn.SINGLE(JanDom1)+24)=_xlfn.SINGLE(AnoDoCalendário),MONTH(_xlfn.SINGLE(JanDom1)+24)=1),_xlfn.SINGLE(JanDom1)+24,""))</f>
        <v>45314</v>
      </c>
      <c r="AA4" s="11">
        <f>IF(DAY(_xlfn.SINGLE(JanDom1))=1,IF(AND(YEAR(_xlfn.SINGLE(JanDom1)+18)=_xlfn.SINGLE(AnoDoCalendário),MONTH(_xlfn.SINGLE(JanDom1)+18)=1),_xlfn.SINGLE(JanDom1)+18,""),IF(AND(YEAR(_xlfn.SINGLE(JanDom1)+25)=_xlfn.SINGLE(AnoDoCalendário),MONTH(_xlfn.SINGLE(JanDom1)+25)=1),_xlfn.SINGLE(JanDom1)+25,""))</f>
        <v>45315</v>
      </c>
      <c r="AB4" s="11">
        <f>IF(DAY(_xlfn.SINGLE(JanDom1))=1,IF(AND(YEAR(_xlfn.SINGLE(JanDom1)+19)=_xlfn.SINGLE(AnoDoCalendário),MONTH(_xlfn.SINGLE(JanDom1)+19)=1),_xlfn.SINGLE(JanDom1)+19,""),IF(AND(YEAR(_xlfn.SINGLE(JanDom1)+26)=_xlfn.SINGLE(AnoDoCalendário),MONTH(_xlfn.SINGLE(JanDom1)+26)=1),_xlfn.SINGLE(JanDom1)+26,""))</f>
        <v>45316</v>
      </c>
      <c r="AC4" s="11">
        <f>IF(DAY(_xlfn.SINGLE(JanDom1))=1,IF(AND(YEAR(_xlfn.SINGLE(JanDom1)+20)=_xlfn.SINGLE(AnoDoCalendário),MONTH(_xlfn.SINGLE(JanDom1)+20)=1),_xlfn.SINGLE(JanDom1)+20,""),IF(AND(YEAR(_xlfn.SINGLE(JanDom1)+27)=_xlfn.SINGLE(AnoDoCalendário),MONTH(_xlfn.SINGLE(JanDom1)+27)=1),_xlfn.SINGLE(JanDom1)+27,""))</f>
        <v>45317</v>
      </c>
      <c r="AD4" s="11">
        <f>IF(DAY(_xlfn.SINGLE(JanDom1))=1,IF(AND(YEAR(_xlfn.SINGLE(JanDom1)+21)=_xlfn.SINGLE(AnoDoCalendário),MONTH(_xlfn.SINGLE(JanDom1)+21)=1),_xlfn.SINGLE(JanDom1)+21,""),IF(AND(YEAR(_xlfn.SINGLE(JanDom1)+28)=_xlfn.SINGLE(AnoDoCalendário),MONTH(_xlfn.SINGLE(JanDom1)+28)=1),_xlfn.SINGLE(JanDom1)+28,""))</f>
        <v>45318</v>
      </c>
      <c r="AE4" s="11">
        <f>IF(DAY(_xlfn.SINGLE(JanDom1))=1,IF(AND(YEAR(_xlfn.SINGLE(JanDom1)+22)=_xlfn.SINGLE(AnoDoCalendário),MONTH(_xlfn.SINGLE(JanDom1)+22)=1),_xlfn.SINGLE(JanDom1)+22,""),IF(AND(YEAR(_xlfn.SINGLE(JanDom1)+29)=_xlfn.SINGLE(AnoDoCalendário),MONTH(_xlfn.SINGLE(JanDom1)+29)=1),_xlfn.SINGLE(JanDom1)+29,""))</f>
        <v>45319</v>
      </c>
      <c r="AF4" s="11">
        <f>IF(DAY(_xlfn.SINGLE(JanDom1))=1,IF(AND(YEAR(_xlfn.SINGLE(JanDom1)+23)=_xlfn.SINGLE(AnoDoCalendário),MONTH(_xlfn.SINGLE(JanDom1)+23)=1),_xlfn.SINGLE(JanDom1)+23,""),IF(AND(YEAR(_xlfn.SINGLE(JanDom1)+30)=_xlfn.SINGLE(AnoDoCalendário),MONTH(_xlfn.SINGLE(JanDom1)+30)=1),_xlfn.SINGLE(JanDom1)+30,""))</f>
        <v>45320</v>
      </c>
      <c r="AG4" s="11">
        <f>IF(DAY(_xlfn.SINGLE(JanDom1))=1,IF(AND(YEAR(_xlfn.SINGLE(JanDom1)+24)=_xlfn.SINGLE(AnoDoCalendário),MONTH(_xlfn.SINGLE(JanDom1)+24)=1),_xlfn.SINGLE(JanDom1)+24,""),IF(AND(YEAR(_xlfn.SINGLE(JanDom1)+31)=_xlfn.SINGLE(AnoDoCalendário),MONTH(_xlfn.SINGLE(JanDom1)+31)=1),_xlfn.SINGLE(JanDom1)+31,""))</f>
        <v>45321</v>
      </c>
      <c r="AH4" s="11">
        <f>IF(DAY(_xlfn.SINGLE(JanDom1))=1,IF(AND(YEAR(_xlfn.SINGLE(JanDom1)+25)=_xlfn.SINGLE(AnoDoCalendário),MONTH(_xlfn.SINGLE(JanDom1)+25)=1),_xlfn.SINGLE(JanDom1)+25,""),IF(AND(YEAR(_xlfn.SINGLE(JanDom1)+32)=_xlfn.SINGLE(AnoDoCalendário),MONTH(_xlfn.SINGLE(JanDom1)+32)=1),_xlfn.SINGLE(JanDom1)+32,""))</f>
        <v>45322</v>
      </c>
      <c r="AI4" s="11" t="str">
        <f>IF(DAY(_xlfn.SINGLE(JanDom1))=1,IF(AND(YEAR(_xlfn.SINGLE(JanDom1)+26)=_xlfn.SINGLE(AnoDoCalendário),MONTH(_xlfn.SINGLE(JanDom1)+26)=1),_xlfn.SINGLE(JanDom1)+26,""),IF(AND(YEAR(_xlfn.SINGLE(JanDom1)+33)=_xlfn.SINGLE(AnoDoCalendário),MONTH(_xlfn.SINGLE(JanDom1)+33)=1),_xlfn.SINGLE(JanDom1)+33,""))</f>
        <v/>
      </c>
      <c r="AJ4" s="11" t="str">
        <f>IF(DAY(_xlfn.SINGLE(JanDom1))=1,IF(AND(YEAR(_xlfn.SINGLE(JanDom1)+27)=_xlfn.SINGLE(AnoDoCalendário),MONTH(_xlfn.SINGLE(JanDom1)+27)=1),_xlfn.SINGLE(JanDom1)+27,""),IF(AND(YEAR(_xlfn.SINGLE(JanDom1)+34)=_xlfn.SINGLE(AnoDoCalendário),MONTH(_xlfn.SINGLE(JanDom1)+34)=1),_xlfn.SINGLE(JanDom1)+34,""))</f>
        <v/>
      </c>
      <c r="AK4" s="11" t="str">
        <f>IF(DAY(_xlfn.SINGLE(JanDom1))=1,IF(AND(YEAR(_xlfn.SINGLE(JanDom1)+28)=_xlfn.SINGLE(AnoDoCalendário),MONTH(_xlfn.SINGLE(JanDom1)+28)=1),_xlfn.SINGLE(JanDom1)+28,""),IF(AND(YEAR(_xlfn.SINGLE(JanDom1)+35)=_xlfn.SINGLE(AnoDoCalendário),MONTH(_xlfn.SINGLE(JanDom1)+35)=1),_xlfn.SINGLE(JanDom1)+35,""))</f>
        <v/>
      </c>
      <c r="AL4" s="11" t="str">
        <f>IF(DAY(_xlfn.SINGLE(JanDom1))=1,IF(AND(YEAR(_xlfn.SINGLE(JanDom1)+29)=_xlfn.SINGLE(AnoDoCalendário),MONTH(_xlfn.SINGLE(JanDom1)+29)=1),_xlfn.SINGLE(JanDom1)+29,""),IF(AND(YEAR(_xlfn.SINGLE(JanDom1)+36)=_xlfn.SINGLE(AnoDoCalendário),MONTH(_xlfn.SINGLE(JanDom1)+36)=1),_xlfn.SINGLE(JanDom1)+36,""))</f>
        <v/>
      </c>
      <c r="AM4" s="12" t="str">
        <f>IF(DAY(_xlfn.SINGLE(JanDom1))=1,IF(AND(YEAR(_xlfn.SINGLE(JanDom1)+30)=_xlfn.SINGLE(AnoDoCalendário),MONTH(_xlfn.SINGLE(JanDom1)+30)=1),_xlfn.SINGLE(JanDom1)+30,""),IF(AND(YEAR(_xlfn.SINGLE(JanDom1)+37)=_xlfn.SINGLE(AnoDoCalendário),MONTH(_xlfn.SINGLE(JanDom1)+37)=1),_xlfn.SINGLE(JanDom1)+37,""))</f>
        <v/>
      </c>
      <c r="XFC4" s="32" t="s">
        <v>14</v>
      </c>
    </row>
    <row r="5" spans="2:39 16382:16383" s="9" customFormat="1" ht="18.95" customHeight="1" x14ac:dyDescent="0.3">
      <c r="B5" s="43"/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0</v>
      </c>
      <c r="K5" s="10" t="s">
        <v>1</v>
      </c>
      <c r="L5" s="10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0</v>
      </c>
      <c r="R5" s="10" t="s">
        <v>1</v>
      </c>
      <c r="S5" s="10" t="s">
        <v>2</v>
      </c>
      <c r="T5" s="10" t="s">
        <v>3</v>
      </c>
      <c r="U5" s="10" t="s">
        <v>4</v>
      </c>
      <c r="V5" s="10" t="s">
        <v>5</v>
      </c>
      <c r="W5" s="10" t="s">
        <v>6</v>
      </c>
      <c r="X5" s="10" t="s">
        <v>0</v>
      </c>
      <c r="Y5" s="10" t="s">
        <v>1</v>
      </c>
      <c r="Z5" s="10" t="s">
        <v>2</v>
      </c>
      <c r="AA5" s="10" t="s">
        <v>3</v>
      </c>
      <c r="AB5" s="10" t="s">
        <v>4</v>
      </c>
      <c r="AC5" s="10" t="s">
        <v>5</v>
      </c>
      <c r="AD5" s="10" t="s">
        <v>6</v>
      </c>
      <c r="AE5" s="10" t="s">
        <v>0</v>
      </c>
      <c r="AF5" s="10" t="s">
        <v>1</v>
      </c>
      <c r="AG5" s="10" t="s">
        <v>2</v>
      </c>
      <c r="AH5" s="10" t="s">
        <v>3</v>
      </c>
      <c r="AI5" s="10" t="s">
        <v>4</v>
      </c>
      <c r="AJ5" s="10" t="s">
        <v>5</v>
      </c>
      <c r="AK5" s="10" t="s">
        <v>6</v>
      </c>
      <c r="AL5" s="10" t="s">
        <v>0</v>
      </c>
      <c r="AM5" s="13" t="s">
        <v>1</v>
      </c>
      <c r="XFC5" s="34" t="s">
        <v>16</v>
      </c>
    </row>
    <row r="6" spans="2:39 16382:16383" ht="18.95" customHeight="1" x14ac:dyDescent="0.3">
      <c r="B6" s="8"/>
      <c r="C6" s="40"/>
      <c r="D6" s="25"/>
      <c r="E6" s="16"/>
      <c r="F6" s="16"/>
      <c r="G6" s="16"/>
      <c r="H6" s="16"/>
      <c r="I6" s="17"/>
      <c r="J6" s="17"/>
      <c r="K6" s="16"/>
      <c r="M6" s="16"/>
      <c r="N6" s="40"/>
      <c r="O6" s="16"/>
      <c r="P6" s="17"/>
      <c r="Q6" s="17"/>
      <c r="R6" s="16"/>
      <c r="S6" s="16"/>
      <c r="T6" s="16"/>
      <c r="U6" s="16"/>
      <c r="V6" s="16"/>
      <c r="W6" s="17"/>
      <c r="X6" s="17"/>
      <c r="Y6" s="16"/>
      <c r="Z6" s="16"/>
      <c r="AA6" s="16"/>
      <c r="AB6" s="16"/>
      <c r="AC6" s="16"/>
      <c r="AD6" s="17"/>
      <c r="AE6" s="17"/>
      <c r="AF6" s="16"/>
      <c r="AG6" s="16"/>
      <c r="AH6" s="16"/>
      <c r="AI6" s="16"/>
      <c r="AJ6" s="16"/>
      <c r="AK6" s="17"/>
      <c r="AL6" s="17"/>
      <c r="AM6" s="16"/>
      <c r="XFB6" s="9"/>
      <c r="XFC6" s="33" t="s">
        <v>17</v>
      </c>
    </row>
    <row r="7" spans="2:39 16382:16383" s="7" customFormat="1" ht="18.95" customHeight="1" x14ac:dyDescent="0.3">
      <c r="B7" s="42">
        <f>DATE(_xlfn.SINGLE(AnoDoCalendário),2,1)</f>
        <v>45323</v>
      </c>
      <c r="C7" s="11" t="str">
        <f>IF(DAY(_xlfn.SINGLE(FevDom1))=1,"",IF(AND(YEAR(_xlfn.SINGLE(FevDom1)+1)=_xlfn.SINGLE(AnoDoCalendário),MONTH(_xlfn.SINGLE(FevDom1)+1)=2),_xlfn.SINGLE(FevDom1)+1,""))</f>
        <v/>
      </c>
      <c r="D7" s="11" t="str">
        <f>IF(DAY(_xlfn.SINGLE(FevDom1))=1,"",IF(AND(YEAR(_xlfn.SINGLE(FevDom1)+2)=_xlfn.SINGLE(AnoDoCalendário),MONTH(_xlfn.SINGLE(FevDom1)+2)=2),_xlfn.SINGLE(FevDom1)+2,""))</f>
        <v/>
      </c>
      <c r="E7" s="11" t="str">
        <f>IF(DAY(_xlfn.SINGLE(FevDom1))=1,"",IF(AND(YEAR(_xlfn.SINGLE(FevDom1)+3)=_xlfn.SINGLE(AnoDoCalendário),MONTH(_xlfn.SINGLE(FevDom1)+3)=2),_xlfn.SINGLE(FevDom1)+3,""))</f>
        <v/>
      </c>
      <c r="F7" s="11" t="str">
        <f>IF(DAY(_xlfn.SINGLE(FevDom1))=1,"",IF(AND(YEAR(_xlfn.SINGLE(FevDom1)+4)=_xlfn.SINGLE(AnoDoCalendário),MONTH(_xlfn.SINGLE(FevDom1)+4)=2),_xlfn.SINGLE(FevDom1)+4,""))</f>
        <v/>
      </c>
      <c r="G7" s="11">
        <f>IF(DAY(_xlfn.SINGLE(FevDom1))=1,"",IF(AND(YEAR(_xlfn.SINGLE(FevDom1)+5)=_xlfn.SINGLE(AnoDoCalendário),MONTH(_xlfn.SINGLE(FevDom1)+5)=2),_xlfn.SINGLE(FevDom1)+5,""))</f>
        <v>45323</v>
      </c>
      <c r="H7" s="11">
        <f>IF(DAY(_xlfn.SINGLE(FevDom1))=1,"",IF(AND(YEAR(_xlfn.SINGLE(FevDom1)+6)=_xlfn.SINGLE(AnoDoCalendário),MONTH(_xlfn.SINGLE(FevDom1)+6)=2),_xlfn.SINGLE(FevDom1)+6,""))</f>
        <v>45324</v>
      </c>
      <c r="I7" s="11">
        <f>_xlfn.SINGLE(IF(DAY(_xlfn.SINGLE(FevDom1))=1,IF(AND(YEAR(_xlfn.SINGLE(FevDom1))=_xlfn.SINGLE(AnoDoCalendário),MONTH(_xlfn.SINGLE(FevDom1))=2),FevDom1,""),IF(AND(YEAR(_xlfn.SINGLE(FevDom1)+7)=_xlfn.SINGLE(AnoDoCalendário),MONTH(_xlfn.SINGLE(FevDom1)+7)=2),_xlfn.SINGLE(FevDom1)+7,"")))</f>
        <v>45325</v>
      </c>
      <c r="J7" s="11">
        <f>IF(DAY(_xlfn.SINGLE(FevDom1))=1,IF(AND(YEAR(_xlfn.SINGLE(FevDom1)+1)=_xlfn.SINGLE(AnoDoCalendário),MONTH(_xlfn.SINGLE(FevDom1)+1)=2),_xlfn.SINGLE(FevDom1)+1,""),IF(AND(YEAR(_xlfn.SINGLE(FevDom1)+8)=_xlfn.SINGLE(AnoDoCalendário),MONTH(_xlfn.SINGLE(FevDom1)+8)=2),_xlfn.SINGLE(FevDom1)+8,""))</f>
        <v>45326</v>
      </c>
      <c r="K7" s="11">
        <f>IF(DAY(_xlfn.SINGLE(FevDom1))=1,IF(AND(YEAR(_xlfn.SINGLE(FevDom1)+2)=_xlfn.SINGLE(AnoDoCalendário),MONTH(_xlfn.SINGLE(FevDom1)+2)=2),_xlfn.SINGLE(FevDom1)+2,""),IF(AND(YEAR(_xlfn.SINGLE(FevDom1)+9)=_xlfn.SINGLE(AnoDoCalendário),MONTH(_xlfn.SINGLE(FevDom1)+9)=2),_xlfn.SINGLE(FevDom1)+9,""))</f>
        <v>45327</v>
      </c>
      <c r="L7" s="11">
        <f>IF(DAY(_xlfn.SINGLE(FevDom1))=1,IF(AND(YEAR(_xlfn.SINGLE(FevDom1)+3)=_xlfn.SINGLE(AnoDoCalendário),MONTH(_xlfn.SINGLE(FevDom1)+3)=2),_xlfn.SINGLE(FevDom1)+3,""),IF(AND(YEAR(_xlfn.SINGLE(FevDom1)+10)=_xlfn.SINGLE(AnoDoCalendário),MONTH(_xlfn.SINGLE(FevDom1)+10)=2),_xlfn.SINGLE(FevDom1)+10,""))</f>
        <v>45328</v>
      </c>
      <c r="M7" s="11">
        <f>IF(DAY(_xlfn.SINGLE(FevDom1))=1,IF(AND(YEAR(_xlfn.SINGLE(FevDom1)+4)=_xlfn.SINGLE(AnoDoCalendário),MONTH(_xlfn.SINGLE(FevDom1)+4)=2),_xlfn.SINGLE(FevDom1)+4,""),IF(AND(YEAR(_xlfn.SINGLE(FevDom1)+11)=_xlfn.SINGLE(AnoDoCalendário),MONTH(_xlfn.SINGLE(FevDom1)+11)=2),_xlfn.SINGLE(FevDom1)+11,""))</f>
        <v>45329</v>
      </c>
      <c r="N7" s="11">
        <f>IF(DAY(_xlfn.SINGLE(FevDom1))=1,IF(AND(YEAR(_xlfn.SINGLE(FevDom1)+5)=_xlfn.SINGLE(AnoDoCalendário),MONTH(_xlfn.SINGLE(FevDom1)+5)=2),_xlfn.SINGLE(FevDom1)+5,""),IF(AND(YEAR(_xlfn.SINGLE(FevDom1)+12)=_xlfn.SINGLE(AnoDoCalendário),MONTH(_xlfn.SINGLE(FevDom1)+12)=2),_xlfn.SINGLE(FevDom1)+12,""))</f>
        <v>45330</v>
      </c>
      <c r="O7" s="11">
        <f>IF(DAY(_xlfn.SINGLE(FevDom1))=1,IF(AND(YEAR(_xlfn.SINGLE(FevDom1)+6)=_xlfn.SINGLE(AnoDoCalendário),MONTH(_xlfn.SINGLE(FevDom1)+6)=2),_xlfn.SINGLE(FevDom1)+6,""),IF(AND(YEAR(_xlfn.SINGLE(FevDom1)+13)=_xlfn.SINGLE(AnoDoCalendário),MONTH(_xlfn.SINGLE(FevDom1)+13)=2),_xlfn.SINGLE(FevDom1)+13,""))</f>
        <v>45331</v>
      </c>
      <c r="P7" s="11">
        <f>IF(DAY(_xlfn.SINGLE(FevDom1))=1,IF(AND(YEAR(_xlfn.SINGLE(FevDom1)+7)=_xlfn.SINGLE(AnoDoCalendário),MONTH(_xlfn.SINGLE(FevDom1)+7)=2),_xlfn.SINGLE(FevDom1)+7,""),IF(AND(YEAR(_xlfn.SINGLE(FevDom1)+14)=_xlfn.SINGLE(AnoDoCalendário),MONTH(_xlfn.SINGLE(FevDom1)+14)=2),_xlfn.SINGLE(FevDom1)+14,""))</f>
        <v>45332</v>
      </c>
      <c r="Q7" s="11">
        <f>IF(DAY(_xlfn.SINGLE(FevDom1))=1,IF(AND(YEAR(_xlfn.SINGLE(FevDom1)+8)=_xlfn.SINGLE(AnoDoCalendário),MONTH(_xlfn.SINGLE(FevDom1)+8)=2),_xlfn.SINGLE(FevDom1)+8,""),IF(AND(YEAR(_xlfn.SINGLE(FevDom1)+15)=_xlfn.SINGLE(AnoDoCalendário),MONTH(_xlfn.SINGLE(FevDom1)+15)=2),_xlfn.SINGLE(FevDom1)+15,""))</f>
        <v>45333</v>
      </c>
      <c r="R7" s="11">
        <f>IF(DAY(_xlfn.SINGLE(FevDom1))=1,IF(AND(YEAR(_xlfn.SINGLE(FevDom1)+9)=_xlfn.SINGLE(AnoDoCalendário),MONTH(_xlfn.SINGLE(FevDom1)+9)=2),_xlfn.SINGLE(FevDom1)+9,""),IF(AND(YEAR(_xlfn.SINGLE(FevDom1)+16)=_xlfn.SINGLE(AnoDoCalendário),MONTH(_xlfn.SINGLE(FevDom1)+16)=2),_xlfn.SINGLE(FevDom1)+16,""))</f>
        <v>45334</v>
      </c>
      <c r="S7" s="11">
        <f>IF(DAY(_xlfn.SINGLE(FevDom1))=1,IF(AND(YEAR(_xlfn.SINGLE(FevDom1)+10)=_xlfn.SINGLE(AnoDoCalendário),MONTH(_xlfn.SINGLE(FevDom1)+10)=2),_xlfn.SINGLE(FevDom1)+10,""),IF(AND(YEAR(_xlfn.SINGLE(FevDom1)+17)=_xlfn.SINGLE(AnoDoCalendário),MONTH(_xlfn.SINGLE(FevDom1)+17)=2),_xlfn.SINGLE(FevDom1)+17,""))</f>
        <v>45335</v>
      </c>
      <c r="T7" s="11">
        <f>IF(DAY(_xlfn.SINGLE(FevDom1))=1,IF(AND(YEAR(_xlfn.SINGLE(FevDom1)+11)=_xlfn.SINGLE(AnoDoCalendário),MONTH(_xlfn.SINGLE(FevDom1)+11)=2),_xlfn.SINGLE(FevDom1)+11,""),IF(AND(YEAR(_xlfn.SINGLE(FevDom1)+18)=_xlfn.SINGLE(AnoDoCalendário),MONTH(_xlfn.SINGLE(FevDom1)+18)=2),_xlfn.SINGLE(FevDom1)+18,""))</f>
        <v>45336</v>
      </c>
      <c r="U7" s="11">
        <f>IF(DAY(_xlfn.SINGLE(FevDom1))=1,IF(AND(YEAR(_xlfn.SINGLE(FevDom1)+12)=_xlfn.SINGLE(AnoDoCalendário),MONTH(_xlfn.SINGLE(FevDom1)+12)=2),_xlfn.SINGLE(FevDom1)+12,""),IF(AND(YEAR(_xlfn.SINGLE(FevDom1)+19)=_xlfn.SINGLE(AnoDoCalendário),MONTH(_xlfn.SINGLE(FevDom1)+19)=2),_xlfn.SINGLE(FevDom1)+19,""))</f>
        <v>45337</v>
      </c>
      <c r="V7" s="11">
        <f>IF(DAY(_xlfn.SINGLE(FevDom1))=1,IF(AND(YEAR(_xlfn.SINGLE(FevDom1)+13)=_xlfn.SINGLE(AnoDoCalendário),MONTH(_xlfn.SINGLE(FevDom1)+13)=2),_xlfn.SINGLE(FevDom1)+13,""),IF(AND(YEAR(_xlfn.SINGLE(FevDom1)+20)=_xlfn.SINGLE(AnoDoCalendário),MONTH(_xlfn.SINGLE(FevDom1)+20)=2),_xlfn.SINGLE(FevDom1)+20,""))</f>
        <v>45338</v>
      </c>
      <c r="W7" s="11">
        <f>IF(DAY(_xlfn.SINGLE(FevDom1))=1,IF(AND(YEAR(_xlfn.SINGLE(FevDom1)+14)=_xlfn.SINGLE(AnoDoCalendário),MONTH(_xlfn.SINGLE(FevDom1)+14)=2),_xlfn.SINGLE(FevDom1)+14,""),IF(AND(YEAR(_xlfn.SINGLE(FevDom1)+21)=_xlfn.SINGLE(AnoDoCalendário),MONTH(_xlfn.SINGLE(FevDom1)+21)=2),_xlfn.SINGLE(FevDom1)+21,""))</f>
        <v>45339</v>
      </c>
      <c r="X7" s="11">
        <f>IF(DAY(_xlfn.SINGLE(FevDom1))=1,IF(AND(YEAR(_xlfn.SINGLE(FevDom1)+15)=_xlfn.SINGLE(AnoDoCalendário),MONTH(_xlfn.SINGLE(FevDom1)+15)=2),_xlfn.SINGLE(FevDom1)+15,""),IF(AND(YEAR(_xlfn.SINGLE(FevDom1)+22)=_xlfn.SINGLE(AnoDoCalendário),MONTH(_xlfn.SINGLE(FevDom1)+22)=2),_xlfn.SINGLE(FevDom1)+22,""))</f>
        <v>45340</v>
      </c>
      <c r="Y7" s="11">
        <f>IF(DAY(_xlfn.SINGLE(FevDom1))=1,IF(AND(YEAR(_xlfn.SINGLE(FevDom1)+16)=_xlfn.SINGLE(AnoDoCalendário),MONTH(_xlfn.SINGLE(FevDom1)+16)=2),_xlfn.SINGLE(FevDom1)+16,""),IF(AND(YEAR(_xlfn.SINGLE(FevDom1)+23)=_xlfn.SINGLE(AnoDoCalendário),MONTH(_xlfn.SINGLE(FevDom1)+23)=2),_xlfn.SINGLE(FevDom1)+23,""))</f>
        <v>45341</v>
      </c>
      <c r="Z7" s="11">
        <f>IF(DAY(_xlfn.SINGLE(FevDom1))=1,IF(AND(YEAR(_xlfn.SINGLE(FevDom1)+17)=_xlfn.SINGLE(AnoDoCalendário),MONTH(_xlfn.SINGLE(FevDom1)+17)=2),_xlfn.SINGLE(FevDom1)+17,""),IF(AND(YEAR(_xlfn.SINGLE(FevDom1)+24)=_xlfn.SINGLE(AnoDoCalendário),MONTH(_xlfn.SINGLE(FevDom1)+24)=2),_xlfn.SINGLE(FevDom1)+24,""))</f>
        <v>45342</v>
      </c>
      <c r="AA7" s="11">
        <f>IF(DAY(_xlfn.SINGLE(FevDom1))=1,IF(AND(YEAR(_xlfn.SINGLE(FevDom1)+18)=_xlfn.SINGLE(AnoDoCalendário),MONTH(_xlfn.SINGLE(FevDom1)+18)=2),_xlfn.SINGLE(FevDom1)+18,""),IF(AND(YEAR(_xlfn.SINGLE(FevDom1)+25)=_xlfn.SINGLE(AnoDoCalendário),MONTH(_xlfn.SINGLE(FevDom1)+25)=2),_xlfn.SINGLE(FevDom1)+25,""))</f>
        <v>45343</v>
      </c>
      <c r="AB7" s="11">
        <f>IF(DAY(_xlfn.SINGLE(FevDom1))=1,IF(AND(YEAR(_xlfn.SINGLE(FevDom1)+19)=_xlfn.SINGLE(AnoDoCalendário),MONTH(_xlfn.SINGLE(FevDom1)+19)=2),_xlfn.SINGLE(FevDom1)+19,""),IF(AND(YEAR(_xlfn.SINGLE(FevDom1)+26)=_xlfn.SINGLE(AnoDoCalendário),MONTH(_xlfn.SINGLE(FevDom1)+26)=2),_xlfn.SINGLE(FevDom1)+26,""))</f>
        <v>45344</v>
      </c>
      <c r="AC7" s="11">
        <f>IF(DAY(_xlfn.SINGLE(FevDom1))=1,IF(AND(YEAR(_xlfn.SINGLE(FevDom1)+20)=_xlfn.SINGLE(AnoDoCalendário),MONTH(_xlfn.SINGLE(FevDom1)+20)=2),_xlfn.SINGLE(FevDom1)+20,""),IF(AND(YEAR(_xlfn.SINGLE(FevDom1)+27)=_xlfn.SINGLE(AnoDoCalendário),MONTH(_xlfn.SINGLE(FevDom1)+27)=2),_xlfn.SINGLE(FevDom1)+27,""))</f>
        <v>45345</v>
      </c>
      <c r="AD7" s="11">
        <f>IF(DAY(_xlfn.SINGLE(FevDom1))=1,IF(AND(YEAR(_xlfn.SINGLE(FevDom1)+21)=_xlfn.SINGLE(AnoDoCalendário),MONTH(_xlfn.SINGLE(FevDom1)+21)=2),_xlfn.SINGLE(FevDom1)+21,""),IF(AND(YEAR(_xlfn.SINGLE(FevDom1)+28)=_xlfn.SINGLE(AnoDoCalendário),MONTH(_xlfn.SINGLE(FevDom1)+28)=2),_xlfn.SINGLE(FevDom1)+28,""))</f>
        <v>45346</v>
      </c>
      <c r="AE7" s="11">
        <f>IF(DAY(_xlfn.SINGLE(FevDom1))=1,IF(AND(YEAR(_xlfn.SINGLE(FevDom1)+22)=_xlfn.SINGLE(AnoDoCalendário),MONTH(_xlfn.SINGLE(FevDom1)+22)=2),_xlfn.SINGLE(FevDom1)+22,""),IF(AND(YEAR(_xlfn.SINGLE(FevDom1)+29)=_xlfn.SINGLE(AnoDoCalendário),MONTH(_xlfn.SINGLE(FevDom1)+29)=2),_xlfn.SINGLE(FevDom1)+29,""))</f>
        <v>45347</v>
      </c>
      <c r="AF7" s="11">
        <f>IF(DAY(_xlfn.SINGLE(FevDom1))=1,IF(AND(YEAR(_xlfn.SINGLE(FevDom1)+23)=_xlfn.SINGLE(AnoDoCalendário),MONTH(_xlfn.SINGLE(FevDom1)+23)=2),_xlfn.SINGLE(FevDom1)+23,""),IF(AND(YEAR(_xlfn.SINGLE(FevDom1)+30)=_xlfn.SINGLE(AnoDoCalendário),MONTH(_xlfn.SINGLE(FevDom1)+30)=2),_xlfn.SINGLE(FevDom1)+30,""))</f>
        <v>45348</v>
      </c>
      <c r="AG7" s="11">
        <f>IF(DAY(_xlfn.SINGLE(FevDom1))=1,IF(AND(YEAR(_xlfn.SINGLE(FevDom1)+24)=_xlfn.SINGLE(AnoDoCalendário),MONTH(_xlfn.SINGLE(FevDom1)+24)=2),_xlfn.SINGLE(FevDom1)+24,""),IF(AND(YEAR(_xlfn.SINGLE(FevDom1)+31)=_xlfn.SINGLE(AnoDoCalendário),MONTH(_xlfn.SINGLE(FevDom1)+31)=2),_xlfn.SINGLE(FevDom1)+31,""))</f>
        <v>45349</v>
      </c>
      <c r="AH7" s="11">
        <f>IF(DAY(_xlfn.SINGLE(FevDom1))=1,IF(AND(YEAR(_xlfn.SINGLE(FevDom1)+25)=_xlfn.SINGLE(AnoDoCalendário),MONTH(_xlfn.SINGLE(FevDom1)+25)=2),_xlfn.SINGLE(FevDom1)+25,""),IF(AND(YEAR(_xlfn.SINGLE(FevDom1)+32)=_xlfn.SINGLE(AnoDoCalendário),MONTH(_xlfn.SINGLE(FevDom1)+32)=2),_xlfn.SINGLE(FevDom1)+32,""))</f>
        <v>45350</v>
      </c>
      <c r="AI7" s="11">
        <f>IF(DAY(_xlfn.SINGLE(FevDom1))=1,IF(AND(YEAR(_xlfn.SINGLE(FevDom1)+26)=_xlfn.SINGLE(AnoDoCalendário),MONTH(_xlfn.SINGLE(FevDom1)+26)=2),_xlfn.SINGLE(FevDom1)+26,""),IF(AND(YEAR(_xlfn.SINGLE(FevDom1)+33)=_xlfn.SINGLE(AnoDoCalendário),MONTH(_xlfn.SINGLE(FevDom1)+33)=2),_xlfn.SINGLE(FevDom1)+33,""))</f>
        <v>45351</v>
      </c>
      <c r="AJ7" s="11" t="str">
        <f>IF(DAY(_xlfn.SINGLE(FevDom1))=1,IF(AND(YEAR(_xlfn.SINGLE(FevDom1)+27)=_xlfn.SINGLE(AnoDoCalendário),MONTH(_xlfn.SINGLE(FevDom1)+27)=2),_xlfn.SINGLE(FevDom1)+27,""),IF(AND(YEAR(_xlfn.SINGLE(FevDom1)+34)=_xlfn.SINGLE(AnoDoCalendário),MONTH(_xlfn.SINGLE(FevDom1)+34)=2),_xlfn.SINGLE(FevDom1)+34,""))</f>
        <v/>
      </c>
      <c r="AK7" s="11" t="str">
        <f>IF(DAY(_xlfn.SINGLE(FevDom1))=1,IF(AND(YEAR(_xlfn.SINGLE(FevDom1)+28)=_xlfn.SINGLE(AnoDoCalendário),MONTH(_xlfn.SINGLE(FevDom1)+28)=2),_xlfn.SINGLE(FevDom1)+28,""),IF(AND(YEAR(_xlfn.SINGLE(FevDom1)+35)=_xlfn.SINGLE(AnoDoCalendário),MONTH(_xlfn.SINGLE(FevDom1)+35)=2),_xlfn.SINGLE(FevDom1)+35,""))</f>
        <v/>
      </c>
      <c r="AL7" s="11" t="str">
        <f>IF(DAY(_xlfn.SINGLE(FevDom1))=1,IF(AND(YEAR(_xlfn.SINGLE(FevDom1)+29)=_xlfn.SINGLE(AnoDoCalendário),MONTH(_xlfn.SINGLE(FevDom1)+29)=2),_xlfn.SINGLE(FevDom1)+29,""),IF(AND(YEAR(_xlfn.SINGLE(FevDom1)+36)=_xlfn.SINGLE(AnoDoCalendário),MONTH(_xlfn.SINGLE(FevDom1)+36)=2),_xlfn.SINGLE(FevDom1)+36,""))</f>
        <v/>
      </c>
      <c r="AM7" s="12" t="str">
        <f>IF(DAY(_xlfn.SINGLE(FevDom1))=1,IF(AND(YEAR(_xlfn.SINGLE(FevDom1)+30)=_xlfn.SINGLE(AnoDoCalendário),MONTH(_xlfn.SINGLE(FevDom1)+30)=2),_xlfn.SINGLE(FevDom1)+30,""),IF(AND(YEAR(_xlfn.SINGLE(FevDom1)+37)=_xlfn.SINGLE(AnoDoCalendário),MONTH(_xlfn.SINGLE(FevDom1)+37)=2),_xlfn.SINGLE(FevDom1)+37,""))</f>
        <v/>
      </c>
      <c r="XFB7" s="9"/>
      <c r="XFC7" s="35" t="s">
        <v>18</v>
      </c>
    </row>
    <row r="8" spans="2:39 16382:16383" s="7" customFormat="1" ht="18.95" customHeight="1" x14ac:dyDescent="0.3">
      <c r="B8" s="43"/>
      <c r="C8" s="10" t="s">
        <v>0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0</v>
      </c>
      <c r="K8" s="10" t="s">
        <v>1</v>
      </c>
      <c r="L8" s="10" t="s">
        <v>2</v>
      </c>
      <c r="M8" s="10" t="s">
        <v>3</v>
      </c>
      <c r="N8" s="10" t="s">
        <v>4</v>
      </c>
      <c r="O8" s="10" t="s">
        <v>5</v>
      </c>
      <c r="P8" s="10" t="s">
        <v>6</v>
      </c>
      <c r="Q8" s="10" t="s">
        <v>0</v>
      </c>
      <c r="R8" s="10" t="s">
        <v>1</v>
      </c>
      <c r="S8" s="10" t="s">
        <v>2</v>
      </c>
      <c r="T8" s="10" t="s">
        <v>3</v>
      </c>
      <c r="U8" s="10" t="s">
        <v>4</v>
      </c>
      <c r="V8" s="10" t="s">
        <v>5</v>
      </c>
      <c r="W8" s="10" t="s">
        <v>6</v>
      </c>
      <c r="X8" s="10" t="s">
        <v>0</v>
      </c>
      <c r="Y8" s="10" t="s">
        <v>1</v>
      </c>
      <c r="Z8" s="10" t="s">
        <v>2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0</v>
      </c>
      <c r="AF8" s="10" t="s">
        <v>1</v>
      </c>
      <c r="AG8" s="10" t="s">
        <v>2</v>
      </c>
      <c r="AH8" s="10" t="s">
        <v>3</v>
      </c>
      <c r="AI8" s="10" t="s">
        <v>4</v>
      </c>
      <c r="AJ8" s="10" t="s">
        <v>5</v>
      </c>
      <c r="AK8" s="10" t="s">
        <v>6</v>
      </c>
      <c r="AL8" s="10" t="s">
        <v>0</v>
      </c>
      <c r="AM8" s="13" t="s">
        <v>1</v>
      </c>
      <c r="XFB8" s="9"/>
      <c r="XFC8" s="33" t="s">
        <v>19</v>
      </c>
    </row>
    <row r="9" spans="2:39 16382:16383" ht="18.95" customHeight="1" x14ac:dyDescent="0.3">
      <c r="B9" s="8"/>
      <c r="C9" s="16"/>
      <c r="D9" s="16"/>
      <c r="E9" s="16"/>
      <c r="F9" s="16"/>
      <c r="G9" s="16"/>
      <c r="H9" s="16"/>
      <c r="I9" s="17"/>
      <c r="J9" s="17"/>
      <c r="K9" s="16"/>
      <c r="M9" s="16"/>
      <c r="N9" s="40"/>
      <c r="O9" s="16"/>
      <c r="P9" s="17"/>
      <c r="Q9" s="17"/>
      <c r="R9" s="31"/>
      <c r="S9" s="25"/>
      <c r="T9" s="31"/>
      <c r="U9" s="16"/>
      <c r="V9" s="16"/>
      <c r="W9" s="17"/>
      <c r="X9" s="17"/>
      <c r="Y9" s="40"/>
      <c r="Z9" s="40"/>
      <c r="AA9" s="40"/>
      <c r="AB9" s="40"/>
      <c r="AC9" s="16"/>
      <c r="AD9" s="17"/>
      <c r="AE9" s="17"/>
      <c r="AG9" s="16"/>
      <c r="AH9" s="16"/>
      <c r="AI9" s="16"/>
      <c r="AJ9" s="16"/>
      <c r="AK9" s="16"/>
      <c r="AL9" s="16"/>
      <c r="AM9" s="16"/>
      <c r="XFB9" s="9"/>
      <c r="XFC9" s="36" t="s">
        <v>20</v>
      </c>
    </row>
    <row r="10" spans="2:39 16382:16383" s="9" customFormat="1" ht="18.95" customHeight="1" x14ac:dyDescent="0.3">
      <c r="B10" s="42">
        <f>DATE(_xlfn.SINGLE(AnoDoCalendário),3,1)</f>
        <v>45352</v>
      </c>
      <c r="C10" s="11" t="str">
        <f>IF(DAY(_xlfn.SINGLE(MarDom1))=1,"",IF(AND(YEAR(_xlfn.SINGLE(MarDom1)+1)=_xlfn.SINGLE(AnoDoCalendário),MONTH(_xlfn.SINGLE(MarDom1)+1)=3),_xlfn.SINGLE(MarDom1)+1,""))</f>
        <v/>
      </c>
      <c r="D10" s="11" t="str">
        <f>IF(DAY(_xlfn.SINGLE(MarDom1))=1,"",IF(AND(YEAR(_xlfn.SINGLE(MarDom1)+2)=_xlfn.SINGLE(AnoDoCalendário),MONTH(_xlfn.SINGLE(MarDom1)+2)=3),_xlfn.SINGLE(MarDom1)+2,""))</f>
        <v/>
      </c>
      <c r="E10" s="11" t="str">
        <f>IF(DAY(_xlfn.SINGLE(MarDom1))=1,"",IF(AND(YEAR(_xlfn.SINGLE(MarDom1)+3)=_xlfn.SINGLE(AnoDoCalendário),MONTH(_xlfn.SINGLE(MarDom1)+3)=3),_xlfn.SINGLE(MarDom1)+3,""))</f>
        <v/>
      </c>
      <c r="F10" s="11" t="str">
        <f>IF(DAY(_xlfn.SINGLE(MarDom1))=1,"",IF(AND(YEAR(_xlfn.SINGLE(MarDom1)+4)=_xlfn.SINGLE(AnoDoCalendário),MONTH(_xlfn.SINGLE(MarDom1)+4)=3),_xlfn.SINGLE(MarDom1)+4,""))</f>
        <v/>
      </c>
      <c r="G10" s="11" t="str">
        <f>IF(DAY(_xlfn.SINGLE(MarDom1))=1,"",IF(AND(YEAR(_xlfn.SINGLE(MarDom1)+5)=_xlfn.SINGLE(AnoDoCalendário),MONTH(_xlfn.SINGLE(MarDom1)+5)=3),_xlfn.SINGLE(MarDom1)+5,""))</f>
        <v/>
      </c>
      <c r="H10" s="11">
        <f>IF(DAY(_xlfn.SINGLE(MarDom1))=1,"",IF(AND(YEAR(_xlfn.SINGLE(MarDom1)+6)=_xlfn.SINGLE(AnoDoCalendário),MONTH(_xlfn.SINGLE(MarDom1)+6)=3),_xlfn.SINGLE(MarDom1)+6,""))</f>
        <v>45352</v>
      </c>
      <c r="I10" s="11">
        <f>_xlfn.SINGLE(IF(DAY(_xlfn.SINGLE(MarDom1))=1,IF(AND(YEAR(_xlfn.SINGLE(MarDom1))=_xlfn.SINGLE(AnoDoCalendário),MONTH(_xlfn.SINGLE(MarDom1))=3),MarDom1,""),IF(AND(YEAR(_xlfn.SINGLE(MarDom1)+7)=_xlfn.SINGLE(AnoDoCalendário),MONTH(_xlfn.SINGLE(MarDom1)+7)=3),_xlfn.SINGLE(MarDom1)+7,"")))</f>
        <v>45353</v>
      </c>
      <c r="J10" s="11">
        <f>IF(DAY(_xlfn.SINGLE(MarDom1))=1,IF(AND(YEAR(_xlfn.SINGLE(MarDom1)+1)=_xlfn.SINGLE(AnoDoCalendário),MONTH(_xlfn.SINGLE(MarDom1)+1)=3),_xlfn.SINGLE(MarDom1)+1,""),IF(AND(YEAR(_xlfn.SINGLE(MarDom1)+8)=_xlfn.SINGLE(AnoDoCalendário),MONTH(_xlfn.SINGLE(MarDom1)+8)=3),_xlfn.SINGLE(MarDom1)+8,""))</f>
        <v>45354</v>
      </c>
      <c r="K10" s="11">
        <f>IF(DAY(_xlfn.SINGLE(MarDom1))=1,IF(AND(YEAR(_xlfn.SINGLE(MarDom1)+2)=_xlfn.SINGLE(AnoDoCalendário),MONTH(_xlfn.SINGLE(MarDom1)+2)=3),_xlfn.SINGLE(MarDom1)+2,""),IF(AND(YEAR(_xlfn.SINGLE(MarDom1)+9)=_xlfn.SINGLE(AnoDoCalendário),MONTH(_xlfn.SINGLE(MarDom1)+9)=3),_xlfn.SINGLE(MarDom1)+9,""))</f>
        <v>45355</v>
      </c>
      <c r="L10" s="11">
        <f>IF(DAY(_xlfn.SINGLE(MarDom1))=1,IF(AND(YEAR(_xlfn.SINGLE(MarDom1)+3)=_xlfn.SINGLE(AnoDoCalendário),MONTH(_xlfn.SINGLE(MarDom1)+3)=3),_xlfn.SINGLE(MarDom1)+3,""),IF(AND(YEAR(_xlfn.SINGLE(MarDom1)+10)=_xlfn.SINGLE(AnoDoCalendário),MONTH(_xlfn.SINGLE(MarDom1)+10)=3),_xlfn.SINGLE(MarDom1)+10,""))</f>
        <v>45356</v>
      </c>
      <c r="M10" s="11">
        <f>IF(DAY(_xlfn.SINGLE(MarDom1))=1,IF(AND(YEAR(_xlfn.SINGLE(MarDom1)+4)=_xlfn.SINGLE(AnoDoCalendário),MONTH(_xlfn.SINGLE(MarDom1)+4)=3),_xlfn.SINGLE(MarDom1)+4,""),IF(AND(YEAR(_xlfn.SINGLE(MarDom1)+11)=_xlfn.SINGLE(AnoDoCalendário),MONTH(_xlfn.SINGLE(MarDom1)+11)=3),_xlfn.SINGLE(MarDom1)+11,""))</f>
        <v>45357</v>
      </c>
      <c r="N10" s="11">
        <f>IF(DAY(_xlfn.SINGLE(MarDom1))=1,IF(AND(YEAR(_xlfn.SINGLE(MarDom1)+5)=_xlfn.SINGLE(AnoDoCalendário),MONTH(_xlfn.SINGLE(MarDom1)+5)=3),_xlfn.SINGLE(MarDom1)+5,""),IF(AND(YEAR(_xlfn.SINGLE(MarDom1)+12)=_xlfn.SINGLE(AnoDoCalendário),MONTH(_xlfn.SINGLE(MarDom1)+12)=3),_xlfn.SINGLE(MarDom1)+12,""))</f>
        <v>45358</v>
      </c>
      <c r="O10" s="11">
        <f>IF(DAY(_xlfn.SINGLE(MarDom1))=1,IF(AND(YEAR(_xlfn.SINGLE(MarDom1)+6)=_xlfn.SINGLE(AnoDoCalendário),MONTH(_xlfn.SINGLE(MarDom1)+6)=3),_xlfn.SINGLE(MarDom1)+6,""),IF(AND(YEAR(_xlfn.SINGLE(MarDom1)+13)=_xlfn.SINGLE(AnoDoCalendário),MONTH(_xlfn.SINGLE(MarDom1)+13)=3),_xlfn.SINGLE(MarDom1)+13,""))</f>
        <v>45359</v>
      </c>
      <c r="P10" s="11">
        <f>IF(DAY(_xlfn.SINGLE(MarDom1))=1,IF(AND(YEAR(_xlfn.SINGLE(MarDom1)+7)=_xlfn.SINGLE(AnoDoCalendário),MONTH(_xlfn.SINGLE(MarDom1)+7)=3),_xlfn.SINGLE(MarDom1)+7,""),IF(AND(YEAR(_xlfn.SINGLE(MarDom1)+14)=_xlfn.SINGLE(AnoDoCalendário),MONTH(_xlfn.SINGLE(MarDom1)+14)=3),_xlfn.SINGLE(MarDom1)+14,""))</f>
        <v>45360</v>
      </c>
      <c r="Q10" s="11">
        <f>IF(DAY(_xlfn.SINGLE(MarDom1))=1,IF(AND(YEAR(_xlfn.SINGLE(MarDom1)+8)=_xlfn.SINGLE(AnoDoCalendário),MONTH(_xlfn.SINGLE(MarDom1)+8)=3),_xlfn.SINGLE(MarDom1)+8,""),IF(AND(YEAR(_xlfn.SINGLE(MarDom1)+15)=_xlfn.SINGLE(AnoDoCalendário),MONTH(_xlfn.SINGLE(MarDom1)+15)=3),_xlfn.SINGLE(MarDom1)+15,""))</f>
        <v>45361</v>
      </c>
      <c r="R10" s="11">
        <f>IF(DAY(_xlfn.SINGLE(MarDom1))=1,IF(AND(YEAR(_xlfn.SINGLE(MarDom1)+9)=_xlfn.SINGLE(AnoDoCalendário),MONTH(_xlfn.SINGLE(MarDom1)+9)=3),_xlfn.SINGLE(MarDom1)+9,""),IF(AND(YEAR(_xlfn.SINGLE(MarDom1)+16)=_xlfn.SINGLE(AnoDoCalendário),MONTH(_xlfn.SINGLE(MarDom1)+16)=3),_xlfn.SINGLE(MarDom1)+16,""))</f>
        <v>45362</v>
      </c>
      <c r="S10" s="11">
        <f>IF(DAY(_xlfn.SINGLE(MarDom1))=1,IF(AND(YEAR(_xlfn.SINGLE(MarDom1)+10)=_xlfn.SINGLE(AnoDoCalendário),MONTH(_xlfn.SINGLE(MarDom1)+10)=3),_xlfn.SINGLE(MarDom1)+10,""),IF(AND(YEAR(_xlfn.SINGLE(MarDom1)+17)=_xlfn.SINGLE(AnoDoCalendário),MONTH(_xlfn.SINGLE(MarDom1)+17)=3),_xlfn.SINGLE(MarDom1)+17,""))</f>
        <v>45363</v>
      </c>
      <c r="T10" s="11">
        <f>IF(DAY(_xlfn.SINGLE(MarDom1))=1,IF(AND(YEAR(_xlfn.SINGLE(MarDom1)+11)=_xlfn.SINGLE(AnoDoCalendário),MONTH(_xlfn.SINGLE(MarDom1)+11)=3),_xlfn.SINGLE(MarDom1)+11,""),IF(AND(YEAR(_xlfn.SINGLE(MarDom1)+18)=_xlfn.SINGLE(AnoDoCalendário),MONTH(_xlfn.SINGLE(MarDom1)+18)=3),_xlfn.SINGLE(MarDom1)+18,""))</f>
        <v>45364</v>
      </c>
      <c r="U10" s="11">
        <f>IF(DAY(_xlfn.SINGLE(MarDom1))=1,IF(AND(YEAR(_xlfn.SINGLE(MarDom1)+12)=_xlfn.SINGLE(AnoDoCalendário),MONTH(_xlfn.SINGLE(MarDom1)+12)=3),_xlfn.SINGLE(MarDom1)+12,""),IF(AND(YEAR(_xlfn.SINGLE(MarDom1)+19)=_xlfn.SINGLE(AnoDoCalendário),MONTH(_xlfn.SINGLE(MarDom1)+19)=3),_xlfn.SINGLE(MarDom1)+19,""))</f>
        <v>45365</v>
      </c>
      <c r="V10" s="11">
        <f>IF(DAY(_xlfn.SINGLE(MarDom1))=1,IF(AND(YEAR(_xlfn.SINGLE(MarDom1)+13)=_xlfn.SINGLE(AnoDoCalendário),MONTH(_xlfn.SINGLE(MarDom1)+13)=3),_xlfn.SINGLE(MarDom1)+13,""),IF(AND(YEAR(_xlfn.SINGLE(MarDom1)+20)=_xlfn.SINGLE(AnoDoCalendário),MONTH(_xlfn.SINGLE(MarDom1)+20)=3),_xlfn.SINGLE(MarDom1)+20,""))</f>
        <v>45366</v>
      </c>
      <c r="W10" s="11">
        <f>IF(DAY(_xlfn.SINGLE(MarDom1))=1,IF(AND(YEAR(_xlfn.SINGLE(MarDom1)+14)=_xlfn.SINGLE(AnoDoCalendário),MONTH(_xlfn.SINGLE(MarDom1)+14)=3),_xlfn.SINGLE(MarDom1)+14,""),IF(AND(YEAR(_xlfn.SINGLE(MarDom1)+21)=_xlfn.SINGLE(AnoDoCalendário),MONTH(_xlfn.SINGLE(MarDom1)+21)=3),_xlfn.SINGLE(MarDom1)+21,""))</f>
        <v>45367</v>
      </c>
      <c r="X10" s="11">
        <f>IF(DAY(_xlfn.SINGLE(MarDom1))=1,IF(AND(YEAR(_xlfn.SINGLE(MarDom1)+15)=_xlfn.SINGLE(AnoDoCalendário),MONTH(_xlfn.SINGLE(MarDom1)+15)=3),_xlfn.SINGLE(MarDom1)+15,""),IF(AND(YEAR(_xlfn.SINGLE(MarDom1)+22)=_xlfn.SINGLE(AnoDoCalendário),MONTH(_xlfn.SINGLE(MarDom1)+22)=3),_xlfn.SINGLE(MarDom1)+22,""))</f>
        <v>45368</v>
      </c>
      <c r="Y10" s="11">
        <f>IF(DAY(_xlfn.SINGLE(MarDom1))=1,IF(AND(YEAR(_xlfn.SINGLE(MarDom1)+16)=_xlfn.SINGLE(AnoDoCalendário),MONTH(_xlfn.SINGLE(MarDom1)+16)=3),_xlfn.SINGLE(MarDom1)+16,""),IF(AND(YEAR(_xlfn.SINGLE(MarDom1)+23)=_xlfn.SINGLE(AnoDoCalendário),MONTH(_xlfn.SINGLE(MarDom1)+23)=3),_xlfn.SINGLE(MarDom1)+23,""))</f>
        <v>45369</v>
      </c>
      <c r="Z10" s="11">
        <f>IF(DAY(_xlfn.SINGLE(MarDom1))=1,IF(AND(YEAR(_xlfn.SINGLE(MarDom1)+17)=_xlfn.SINGLE(AnoDoCalendário),MONTH(_xlfn.SINGLE(MarDom1)+17)=3),_xlfn.SINGLE(MarDom1)+17,""),IF(AND(YEAR(_xlfn.SINGLE(MarDom1)+24)=_xlfn.SINGLE(AnoDoCalendário),MONTH(_xlfn.SINGLE(MarDom1)+24)=3),_xlfn.SINGLE(MarDom1)+24,""))</f>
        <v>45370</v>
      </c>
      <c r="AA10" s="11">
        <f>IF(DAY(_xlfn.SINGLE(MarDom1))=1,IF(AND(YEAR(_xlfn.SINGLE(MarDom1)+18)=_xlfn.SINGLE(AnoDoCalendário),MONTH(_xlfn.SINGLE(MarDom1)+18)=3),_xlfn.SINGLE(MarDom1)+18,""),IF(AND(YEAR(_xlfn.SINGLE(MarDom1)+25)=_xlfn.SINGLE(AnoDoCalendário),MONTH(_xlfn.SINGLE(MarDom1)+25)=3),_xlfn.SINGLE(MarDom1)+25,""))</f>
        <v>45371</v>
      </c>
      <c r="AB10" s="11">
        <f>IF(DAY(_xlfn.SINGLE(MarDom1))=1,IF(AND(YEAR(_xlfn.SINGLE(MarDom1)+19)=_xlfn.SINGLE(AnoDoCalendário),MONTH(_xlfn.SINGLE(MarDom1)+19)=3),_xlfn.SINGLE(MarDom1)+19,""),IF(AND(YEAR(_xlfn.SINGLE(MarDom1)+26)=_xlfn.SINGLE(AnoDoCalendário),MONTH(_xlfn.SINGLE(MarDom1)+26)=3),_xlfn.SINGLE(MarDom1)+26,""))</f>
        <v>45372</v>
      </c>
      <c r="AC10" s="11">
        <f>IF(DAY(_xlfn.SINGLE(MarDom1))=1,IF(AND(YEAR(_xlfn.SINGLE(MarDom1)+20)=_xlfn.SINGLE(AnoDoCalendário),MONTH(_xlfn.SINGLE(MarDom1)+20)=3),_xlfn.SINGLE(MarDom1)+20,""),IF(AND(YEAR(_xlfn.SINGLE(MarDom1)+27)=_xlfn.SINGLE(AnoDoCalendário),MONTH(_xlfn.SINGLE(MarDom1)+27)=3),_xlfn.SINGLE(MarDom1)+27,""))</f>
        <v>45373</v>
      </c>
      <c r="AD10" s="11">
        <f>IF(DAY(_xlfn.SINGLE(MarDom1))=1,IF(AND(YEAR(_xlfn.SINGLE(MarDom1)+21)=_xlfn.SINGLE(AnoDoCalendário),MONTH(_xlfn.SINGLE(MarDom1)+21)=3),_xlfn.SINGLE(MarDom1)+21,""),IF(AND(YEAR(_xlfn.SINGLE(MarDom1)+28)=_xlfn.SINGLE(AnoDoCalendário),MONTH(_xlfn.SINGLE(MarDom1)+28)=3),_xlfn.SINGLE(MarDom1)+28,""))</f>
        <v>45374</v>
      </c>
      <c r="AE10" s="11">
        <f>IF(DAY(_xlfn.SINGLE(MarDom1))=1,IF(AND(YEAR(_xlfn.SINGLE(MarDom1)+22)=_xlfn.SINGLE(AnoDoCalendário),MONTH(_xlfn.SINGLE(MarDom1)+22)=3),_xlfn.SINGLE(MarDom1)+22,""),IF(AND(YEAR(_xlfn.SINGLE(MarDom1)+29)=_xlfn.SINGLE(AnoDoCalendário),MONTH(_xlfn.SINGLE(MarDom1)+29)=3),_xlfn.SINGLE(MarDom1)+29,""))</f>
        <v>45375</v>
      </c>
      <c r="AF10" s="11">
        <f>IF(DAY(_xlfn.SINGLE(MarDom1))=1,IF(AND(YEAR(_xlfn.SINGLE(MarDom1)+23)=_xlfn.SINGLE(AnoDoCalendário),MONTH(_xlfn.SINGLE(MarDom1)+23)=3),_xlfn.SINGLE(MarDom1)+23,""),IF(AND(YEAR(_xlfn.SINGLE(MarDom1)+30)=_xlfn.SINGLE(AnoDoCalendário),MONTH(_xlfn.SINGLE(MarDom1)+30)=3),_xlfn.SINGLE(MarDom1)+30,""))</f>
        <v>45376</v>
      </c>
      <c r="AG10" s="11">
        <f>IF(DAY(_xlfn.SINGLE(MarDom1))=1,IF(AND(YEAR(_xlfn.SINGLE(MarDom1)+24)=_xlfn.SINGLE(AnoDoCalendário),MONTH(_xlfn.SINGLE(MarDom1)+24)=3),_xlfn.SINGLE(MarDom1)+24,""),IF(AND(YEAR(_xlfn.SINGLE(MarDom1)+31)=_xlfn.SINGLE(AnoDoCalendário),MONTH(_xlfn.SINGLE(MarDom1)+31)=3),_xlfn.SINGLE(MarDom1)+31,""))</f>
        <v>45377</v>
      </c>
      <c r="AH10" s="11">
        <f>IF(DAY(_xlfn.SINGLE(MarDom1))=1,IF(AND(YEAR(_xlfn.SINGLE(MarDom1)+25)=_xlfn.SINGLE(AnoDoCalendário),MONTH(_xlfn.SINGLE(MarDom1)+25)=3),_xlfn.SINGLE(MarDom1)+25,""),IF(AND(YEAR(_xlfn.SINGLE(MarDom1)+32)=_xlfn.SINGLE(AnoDoCalendário),MONTH(_xlfn.SINGLE(MarDom1)+32)=3),_xlfn.SINGLE(MarDom1)+32,""))</f>
        <v>45378</v>
      </c>
      <c r="AI10" s="11">
        <f>IF(DAY(_xlfn.SINGLE(MarDom1))=1,IF(AND(YEAR(_xlfn.SINGLE(MarDom1)+26)=_xlfn.SINGLE(AnoDoCalendário),MONTH(_xlfn.SINGLE(MarDom1)+26)=3),_xlfn.SINGLE(MarDom1)+26,""),IF(AND(YEAR(_xlfn.SINGLE(MarDom1)+33)=_xlfn.SINGLE(AnoDoCalendário),MONTH(_xlfn.SINGLE(MarDom1)+33)=3),_xlfn.SINGLE(MarDom1)+33,""))</f>
        <v>45379</v>
      </c>
      <c r="AJ10" s="11">
        <f>IF(DAY(_xlfn.SINGLE(MarDom1))=1,IF(AND(YEAR(_xlfn.SINGLE(MarDom1)+27)=_xlfn.SINGLE(AnoDoCalendário),MONTH(_xlfn.SINGLE(MarDom1)+27)=3),_xlfn.SINGLE(MarDom1)+27,""),IF(AND(YEAR(_xlfn.SINGLE(MarDom1)+34)=_xlfn.SINGLE(AnoDoCalendário),MONTH(_xlfn.SINGLE(MarDom1)+34)=3),_xlfn.SINGLE(MarDom1)+34,""))</f>
        <v>45380</v>
      </c>
      <c r="AK10" s="11">
        <f>IF(DAY(_xlfn.SINGLE(MarDom1))=1,IF(AND(YEAR(_xlfn.SINGLE(MarDom1)+28)=_xlfn.SINGLE(AnoDoCalendário),MONTH(_xlfn.SINGLE(MarDom1)+28)=3),_xlfn.SINGLE(MarDom1)+28,""),IF(AND(YEAR(_xlfn.SINGLE(MarDom1)+35)=_xlfn.SINGLE(AnoDoCalendário),MONTH(_xlfn.SINGLE(MarDom1)+35)=3),_xlfn.SINGLE(MarDom1)+35,""))</f>
        <v>45381</v>
      </c>
      <c r="AL10" s="11">
        <f>IF(DAY(_xlfn.SINGLE(MarDom1))=1,IF(AND(YEAR(_xlfn.SINGLE(MarDom1)+29)=_xlfn.SINGLE(AnoDoCalendário),MONTH(_xlfn.SINGLE(MarDom1)+29)=3),_xlfn.SINGLE(MarDom1)+29,""),IF(AND(YEAR(_xlfn.SINGLE(MarDom1)+36)=_xlfn.SINGLE(AnoDoCalendário),MONTH(_xlfn.SINGLE(MarDom1)+36)=3),_xlfn.SINGLE(MarDom1)+36,""))</f>
        <v>45382</v>
      </c>
      <c r="AM10" s="12" t="str">
        <f>IF(DAY(_xlfn.SINGLE(MarDom1))=1,IF(AND(YEAR(_xlfn.SINGLE(MarDom1)+30)=_xlfn.SINGLE(AnoDoCalendário),MONTH(_xlfn.SINGLE(MarDom1)+30)=3),_xlfn.SINGLE(MarDom1)+30,""),IF(AND(YEAR(_xlfn.SINGLE(MarDom1)+37)=_xlfn.SINGLE(AnoDoCalendário),MONTH(_xlfn.SINGLE(MarDom1)+37)=3),_xlfn.SINGLE(MarDom1)+37,""))</f>
        <v/>
      </c>
      <c r="XFC10" s="35" t="s">
        <v>21</v>
      </c>
    </row>
    <row r="11" spans="2:39 16382:16383" s="9" customFormat="1" ht="18.95" customHeight="1" x14ac:dyDescent="0.3">
      <c r="B11" s="43"/>
      <c r="C11" s="10" t="s">
        <v>0</v>
      </c>
      <c r="D11" s="10" t="s">
        <v>1</v>
      </c>
      <c r="E11" s="10" t="s">
        <v>2</v>
      </c>
      <c r="F11" s="10" t="s">
        <v>3</v>
      </c>
      <c r="G11" s="10" t="s">
        <v>4</v>
      </c>
      <c r="H11" s="10" t="s">
        <v>5</v>
      </c>
      <c r="I11" s="10" t="s">
        <v>6</v>
      </c>
      <c r="J11" s="10" t="s">
        <v>0</v>
      </c>
      <c r="K11" s="10" t="s">
        <v>1</v>
      </c>
      <c r="L11" s="10" t="s">
        <v>2</v>
      </c>
      <c r="M11" s="10" t="s">
        <v>3</v>
      </c>
      <c r="N11" s="10" t="s">
        <v>4</v>
      </c>
      <c r="O11" s="10" t="s">
        <v>5</v>
      </c>
      <c r="P11" s="10" t="s">
        <v>6</v>
      </c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4</v>
      </c>
      <c r="V11" s="10" t="s">
        <v>5</v>
      </c>
      <c r="W11" s="10" t="s">
        <v>6</v>
      </c>
      <c r="X11" s="10" t="s">
        <v>0</v>
      </c>
      <c r="Y11" s="10" t="s">
        <v>1</v>
      </c>
      <c r="Z11" s="10" t="s">
        <v>2</v>
      </c>
      <c r="AA11" s="10" t="s">
        <v>3</v>
      </c>
      <c r="AB11" s="10" t="s">
        <v>4</v>
      </c>
      <c r="AC11" s="10" t="s">
        <v>5</v>
      </c>
      <c r="AD11" s="10" t="s">
        <v>6</v>
      </c>
      <c r="AE11" s="10" t="s">
        <v>0</v>
      </c>
      <c r="AF11" s="10" t="s">
        <v>1</v>
      </c>
      <c r="AG11" s="10" t="s">
        <v>2</v>
      </c>
      <c r="AH11" s="10" t="s">
        <v>3</v>
      </c>
      <c r="AI11" s="10" t="s">
        <v>4</v>
      </c>
      <c r="AJ11" s="10" t="s">
        <v>5</v>
      </c>
      <c r="AK11" s="10" t="s">
        <v>6</v>
      </c>
      <c r="AL11" s="10" t="s">
        <v>0</v>
      </c>
      <c r="AM11" s="13" t="s">
        <v>1</v>
      </c>
      <c r="XFC11" s="35" t="s">
        <v>22</v>
      </c>
    </row>
    <row r="12" spans="2:39 16382:16383" ht="18.95" customHeight="1" x14ac:dyDescent="0.3">
      <c r="B12" s="8"/>
      <c r="C12" s="16"/>
      <c r="D12" s="16"/>
      <c r="F12" s="16"/>
      <c r="G12" s="16"/>
      <c r="H12" s="16"/>
      <c r="I12" s="17"/>
      <c r="J12" s="17"/>
      <c r="K12" s="16"/>
      <c r="M12" s="16"/>
      <c r="N12" s="40"/>
      <c r="O12" s="16"/>
      <c r="P12" s="17"/>
      <c r="Q12" s="17"/>
      <c r="R12" s="16"/>
      <c r="T12" s="16"/>
      <c r="V12" s="40"/>
      <c r="W12" s="17"/>
      <c r="X12" s="28"/>
      <c r="Y12" s="16"/>
      <c r="Z12" s="16"/>
      <c r="AA12" s="16"/>
      <c r="AB12" s="16"/>
      <c r="AC12" s="16"/>
      <c r="AD12" s="17"/>
      <c r="AE12" s="17"/>
      <c r="AF12" s="16"/>
      <c r="AG12" s="16"/>
      <c r="AH12" s="16"/>
      <c r="AI12" s="16"/>
      <c r="AJ12" s="25"/>
      <c r="AK12" s="16"/>
      <c r="AL12" s="16"/>
      <c r="AM12" s="16"/>
      <c r="XFB12" s="9"/>
      <c r="XFC12" s="37" t="s">
        <v>36</v>
      </c>
    </row>
    <row r="13" spans="2:39 16382:16383" s="9" customFormat="1" ht="18.95" customHeight="1" x14ac:dyDescent="0.3">
      <c r="B13" s="42">
        <f>DATE(_xlfn.SINGLE(AnoDoCalendário),4,1)</f>
        <v>45383</v>
      </c>
      <c r="C13" s="11" t="str">
        <f>IF(DAY(_xlfn.SINGLE(AbrDom1))=1,"",IF(AND(YEAR(_xlfn.SINGLE(AbrDom1)+1)=_xlfn.SINGLE(AnoDoCalendário),MONTH(_xlfn.SINGLE(AbrDom1)+1)=4),_xlfn.SINGLE(AbrDom1)+1,""))</f>
        <v/>
      </c>
      <c r="D13" s="11">
        <f>IF(DAY(_xlfn.SINGLE(AbrDom1))=1,"",IF(AND(YEAR(_xlfn.SINGLE(AbrDom1)+2)=_xlfn.SINGLE(AnoDoCalendário),MONTH(_xlfn.SINGLE(AbrDom1)+2)=4),_xlfn.SINGLE(AbrDom1)+2,""))</f>
        <v>45383</v>
      </c>
      <c r="E13" s="11">
        <f>IF(DAY(_xlfn.SINGLE(AbrDom1))=1,"",IF(AND(YEAR(_xlfn.SINGLE(AbrDom1)+3)=_xlfn.SINGLE(AnoDoCalendário),MONTH(_xlfn.SINGLE(AbrDom1)+3)=4),_xlfn.SINGLE(AbrDom1)+3,""))</f>
        <v>45384</v>
      </c>
      <c r="F13" s="11">
        <f>IF(DAY(_xlfn.SINGLE(AbrDom1))=1,"",IF(AND(YEAR(_xlfn.SINGLE(AbrDom1)+4)=_xlfn.SINGLE(AnoDoCalendário),MONTH(_xlfn.SINGLE(AbrDom1)+4)=4),_xlfn.SINGLE(AbrDom1)+4,""))</f>
        <v>45385</v>
      </c>
      <c r="G13" s="11">
        <f>IF(DAY(_xlfn.SINGLE(AbrDom1))=1,"",IF(AND(YEAR(_xlfn.SINGLE(AbrDom1)+5)=_xlfn.SINGLE(AnoDoCalendário),MONTH(_xlfn.SINGLE(AbrDom1)+5)=4),_xlfn.SINGLE(AbrDom1)+5,""))</f>
        <v>45386</v>
      </c>
      <c r="H13" s="11">
        <f>IF(DAY(_xlfn.SINGLE(AbrDom1))=1,"",IF(AND(YEAR(_xlfn.SINGLE(AbrDom1)+6)=_xlfn.SINGLE(AnoDoCalendário),MONTH(_xlfn.SINGLE(AbrDom1)+6)=4),_xlfn.SINGLE(AbrDom1)+6,""))</f>
        <v>45387</v>
      </c>
      <c r="I13" s="11">
        <f>_xlfn.SINGLE(IF(DAY(_xlfn.SINGLE(AbrDom1))=1,IF(AND(YEAR(_xlfn.SINGLE(AbrDom1))=_xlfn.SINGLE(AnoDoCalendário),MONTH(_xlfn.SINGLE(AbrDom1))=4),AbrDom1,""),IF(AND(YEAR(_xlfn.SINGLE(AbrDom1)+7)=_xlfn.SINGLE(AnoDoCalendário),MONTH(_xlfn.SINGLE(AbrDom1)+7)=4),_xlfn.SINGLE(AbrDom1)+7,"")))</f>
        <v>45388</v>
      </c>
      <c r="J13" s="11">
        <f>IF(DAY(_xlfn.SINGLE(AbrDom1))=1,IF(AND(YEAR(_xlfn.SINGLE(AbrDom1)+1)=_xlfn.SINGLE(AnoDoCalendário),MONTH(_xlfn.SINGLE(AbrDom1)+1)=4),_xlfn.SINGLE(AbrDom1)+1,""),IF(AND(YEAR(_xlfn.SINGLE(AbrDom1)+8)=_xlfn.SINGLE(AnoDoCalendário),MONTH(_xlfn.SINGLE(AbrDom1)+8)=4),_xlfn.SINGLE(AbrDom1)+8,""))</f>
        <v>45389</v>
      </c>
      <c r="K13" s="11">
        <f>IF(DAY(_xlfn.SINGLE(AbrDom1))=1,IF(AND(YEAR(_xlfn.SINGLE(AbrDom1)+2)=_xlfn.SINGLE(AnoDoCalendário),MONTH(_xlfn.SINGLE(AbrDom1)+2)=4),_xlfn.SINGLE(AbrDom1)+2,""),IF(AND(YEAR(_xlfn.SINGLE(AbrDom1)+9)=_xlfn.SINGLE(AnoDoCalendário),MONTH(_xlfn.SINGLE(AbrDom1)+9)=4),_xlfn.SINGLE(AbrDom1)+9,""))</f>
        <v>45390</v>
      </c>
      <c r="L13" s="11">
        <f>IF(DAY(_xlfn.SINGLE(AbrDom1))=1,IF(AND(YEAR(_xlfn.SINGLE(AbrDom1)+3)=_xlfn.SINGLE(AnoDoCalendário),MONTH(_xlfn.SINGLE(AbrDom1)+3)=4),_xlfn.SINGLE(AbrDom1)+3,""),IF(AND(YEAR(_xlfn.SINGLE(AbrDom1)+10)=_xlfn.SINGLE(AnoDoCalendário),MONTH(_xlfn.SINGLE(AbrDom1)+10)=4),_xlfn.SINGLE(AbrDom1)+10,""))</f>
        <v>45391</v>
      </c>
      <c r="M13" s="11">
        <f>IF(DAY(_xlfn.SINGLE(AbrDom1))=1,IF(AND(YEAR(_xlfn.SINGLE(AbrDom1)+4)=_xlfn.SINGLE(AnoDoCalendário),MONTH(_xlfn.SINGLE(AbrDom1)+4)=4),_xlfn.SINGLE(AbrDom1)+4,""),IF(AND(YEAR(_xlfn.SINGLE(AbrDom1)+11)=_xlfn.SINGLE(AnoDoCalendário),MONTH(_xlfn.SINGLE(AbrDom1)+11)=4),_xlfn.SINGLE(AbrDom1)+11,""))</f>
        <v>45392</v>
      </c>
      <c r="N13" s="11">
        <f>IF(DAY(_xlfn.SINGLE(AbrDom1))=1,IF(AND(YEAR(_xlfn.SINGLE(AbrDom1)+5)=_xlfn.SINGLE(AnoDoCalendário),MONTH(_xlfn.SINGLE(AbrDom1)+5)=4),_xlfn.SINGLE(AbrDom1)+5,""),IF(AND(YEAR(_xlfn.SINGLE(AbrDom1)+12)=_xlfn.SINGLE(AnoDoCalendário),MONTH(_xlfn.SINGLE(AbrDom1)+12)=4),_xlfn.SINGLE(AbrDom1)+12,""))</f>
        <v>45393</v>
      </c>
      <c r="O13" s="11">
        <f>IF(DAY(_xlfn.SINGLE(AbrDom1))=1,IF(AND(YEAR(_xlfn.SINGLE(AbrDom1)+6)=_xlfn.SINGLE(AnoDoCalendário),MONTH(_xlfn.SINGLE(AbrDom1)+6)=4),_xlfn.SINGLE(AbrDom1)+6,""),IF(AND(YEAR(_xlfn.SINGLE(AbrDom1)+13)=_xlfn.SINGLE(AnoDoCalendário),MONTH(_xlfn.SINGLE(AbrDom1)+13)=4),_xlfn.SINGLE(AbrDom1)+13,""))</f>
        <v>45394</v>
      </c>
      <c r="P13" s="11">
        <f>IF(DAY(_xlfn.SINGLE(AbrDom1))=1,IF(AND(YEAR(_xlfn.SINGLE(AbrDom1)+7)=_xlfn.SINGLE(AnoDoCalendário),MONTH(_xlfn.SINGLE(AbrDom1)+7)=4),_xlfn.SINGLE(AbrDom1)+7,""),IF(AND(YEAR(_xlfn.SINGLE(AbrDom1)+14)=_xlfn.SINGLE(AnoDoCalendário),MONTH(_xlfn.SINGLE(AbrDom1)+14)=4),_xlfn.SINGLE(AbrDom1)+14,""))</f>
        <v>45395</v>
      </c>
      <c r="Q13" s="11">
        <f>IF(DAY(_xlfn.SINGLE(AbrDom1))=1,IF(AND(YEAR(_xlfn.SINGLE(AbrDom1)+8)=_xlfn.SINGLE(AnoDoCalendário),MONTH(_xlfn.SINGLE(AbrDom1)+8)=4),_xlfn.SINGLE(AbrDom1)+8,""),IF(AND(YEAR(_xlfn.SINGLE(AbrDom1)+15)=_xlfn.SINGLE(AnoDoCalendário),MONTH(_xlfn.SINGLE(AbrDom1)+15)=4),_xlfn.SINGLE(AbrDom1)+15,""))</f>
        <v>45396</v>
      </c>
      <c r="R13" s="11">
        <f>IF(DAY(_xlfn.SINGLE(AbrDom1))=1,IF(AND(YEAR(_xlfn.SINGLE(AbrDom1)+9)=_xlfn.SINGLE(AnoDoCalendário),MONTH(_xlfn.SINGLE(AbrDom1)+9)=4),_xlfn.SINGLE(AbrDom1)+9,""),IF(AND(YEAR(_xlfn.SINGLE(AbrDom1)+16)=_xlfn.SINGLE(AnoDoCalendário),MONTH(_xlfn.SINGLE(AbrDom1)+16)=4),_xlfn.SINGLE(AbrDom1)+16,""))</f>
        <v>45397</v>
      </c>
      <c r="S13" s="11">
        <f>IF(DAY(_xlfn.SINGLE(AbrDom1))=1,IF(AND(YEAR(_xlfn.SINGLE(AbrDom1)+10)=_xlfn.SINGLE(AnoDoCalendário),MONTH(_xlfn.SINGLE(AbrDom1)+10)=4),_xlfn.SINGLE(AbrDom1)+10,""),IF(AND(YEAR(_xlfn.SINGLE(AbrDom1)+17)=_xlfn.SINGLE(AnoDoCalendário),MONTH(_xlfn.SINGLE(AbrDom1)+17)=4),_xlfn.SINGLE(AbrDom1)+17,""))</f>
        <v>45398</v>
      </c>
      <c r="T13" s="11">
        <f>IF(DAY(_xlfn.SINGLE(AbrDom1))=1,IF(AND(YEAR(_xlfn.SINGLE(AbrDom1)+11)=_xlfn.SINGLE(AnoDoCalendário),MONTH(_xlfn.SINGLE(AbrDom1)+11)=4),_xlfn.SINGLE(AbrDom1)+11,""),IF(AND(YEAR(_xlfn.SINGLE(AbrDom1)+18)=_xlfn.SINGLE(AnoDoCalendário),MONTH(_xlfn.SINGLE(AbrDom1)+18)=4),_xlfn.SINGLE(AbrDom1)+18,""))</f>
        <v>45399</v>
      </c>
      <c r="U13" s="11">
        <f>IF(DAY(_xlfn.SINGLE(AbrDom1))=1,IF(AND(YEAR(_xlfn.SINGLE(AbrDom1)+12)=_xlfn.SINGLE(AnoDoCalendário),MONTH(_xlfn.SINGLE(AbrDom1)+12)=4),_xlfn.SINGLE(AbrDom1)+12,""),IF(AND(YEAR(_xlfn.SINGLE(AbrDom1)+19)=_xlfn.SINGLE(AnoDoCalendário),MONTH(_xlfn.SINGLE(AbrDom1)+19)=4),_xlfn.SINGLE(AbrDom1)+19,""))</f>
        <v>45400</v>
      </c>
      <c r="V13" s="11">
        <f>IF(DAY(_xlfn.SINGLE(AbrDom1))=1,IF(AND(YEAR(_xlfn.SINGLE(AbrDom1)+13)=_xlfn.SINGLE(AnoDoCalendário),MONTH(_xlfn.SINGLE(AbrDom1)+13)=4),_xlfn.SINGLE(AbrDom1)+13,""),IF(AND(YEAR(_xlfn.SINGLE(AbrDom1)+20)=_xlfn.SINGLE(AnoDoCalendário),MONTH(_xlfn.SINGLE(AbrDom1)+20)=4),_xlfn.SINGLE(AbrDom1)+20,""))</f>
        <v>45401</v>
      </c>
      <c r="W13" s="11">
        <f>IF(DAY(_xlfn.SINGLE(AbrDom1))=1,IF(AND(YEAR(_xlfn.SINGLE(AbrDom1)+14)=_xlfn.SINGLE(AnoDoCalendário),MONTH(_xlfn.SINGLE(AbrDom1)+14)=4),_xlfn.SINGLE(AbrDom1)+14,""),IF(AND(YEAR(_xlfn.SINGLE(AbrDom1)+21)=_xlfn.SINGLE(AnoDoCalendário),MONTH(_xlfn.SINGLE(AbrDom1)+21)=4),_xlfn.SINGLE(AbrDom1)+21,""))</f>
        <v>45402</v>
      </c>
      <c r="X13" s="11">
        <f>IF(DAY(_xlfn.SINGLE(AbrDom1))=1,IF(AND(YEAR(_xlfn.SINGLE(AbrDom1)+15)=_xlfn.SINGLE(AnoDoCalendário),MONTH(_xlfn.SINGLE(AbrDom1)+15)=4),_xlfn.SINGLE(AbrDom1)+15,""),IF(AND(YEAR(_xlfn.SINGLE(AbrDom1)+22)=_xlfn.SINGLE(AnoDoCalendário),MONTH(_xlfn.SINGLE(AbrDom1)+22)=4),_xlfn.SINGLE(AbrDom1)+22,""))</f>
        <v>45403</v>
      </c>
      <c r="Y13" s="11">
        <f>IF(DAY(_xlfn.SINGLE(AbrDom1))=1,IF(AND(YEAR(_xlfn.SINGLE(AbrDom1)+16)=_xlfn.SINGLE(AnoDoCalendário),MONTH(_xlfn.SINGLE(AbrDom1)+16)=4),_xlfn.SINGLE(AbrDom1)+16,""),IF(AND(YEAR(_xlfn.SINGLE(AbrDom1)+23)=_xlfn.SINGLE(AnoDoCalendário),MONTH(_xlfn.SINGLE(AbrDom1)+23)=4),_xlfn.SINGLE(AbrDom1)+23,""))</f>
        <v>45404</v>
      </c>
      <c r="Z13" s="11">
        <f>IF(DAY(_xlfn.SINGLE(AbrDom1))=1,IF(AND(YEAR(_xlfn.SINGLE(AbrDom1)+17)=_xlfn.SINGLE(AnoDoCalendário),MONTH(_xlfn.SINGLE(AbrDom1)+17)=4),_xlfn.SINGLE(AbrDom1)+17,""),IF(AND(YEAR(_xlfn.SINGLE(AbrDom1)+24)=_xlfn.SINGLE(AnoDoCalendário),MONTH(_xlfn.SINGLE(AbrDom1)+24)=4),_xlfn.SINGLE(AbrDom1)+24,""))</f>
        <v>45405</v>
      </c>
      <c r="AA13" s="11">
        <f>IF(DAY(_xlfn.SINGLE(AbrDom1))=1,IF(AND(YEAR(_xlfn.SINGLE(AbrDom1)+18)=_xlfn.SINGLE(AnoDoCalendário),MONTH(_xlfn.SINGLE(AbrDom1)+18)=4),_xlfn.SINGLE(AbrDom1)+18,""),IF(AND(YEAR(_xlfn.SINGLE(AbrDom1)+25)=_xlfn.SINGLE(AnoDoCalendário),MONTH(_xlfn.SINGLE(AbrDom1)+25)=4),_xlfn.SINGLE(AbrDom1)+25,""))</f>
        <v>45406</v>
      </c>
      <c r="AB13" s="11">
        <f>IF(DAY(_xlfn.SINGLE(AbrDom1))=1,IF(AND(YEAR(_xlfn.SINGLE(AbrDom1)+19)=_xlfn.SINGLE(AnoDoCalendário),MONTH(_xlfn.SINGLE(AbrDom1)+19)=4),_xlfn.SINGLE(AbrDom1)+19,""),IF(AND(YEAR(_xlfn.SINGLE(AbrDom1)+26)=_xlfn.SINGLE(AnoDoCalendário),MONTH(_xlfn.SINGLE(AbrDom1)+26)=4),_xlfn.SINGLE(AbrDom1)+26,""))</f>
        <v>45407</v>
      </c>
      <c r="AC13" s="11">
        <f>IF(DAY(_xlfn.SINGLE(AbrDom1))=1,IF(AND(YEAR(_xlfn.SINGLE(AbrDom1)+20)=_xlfn.SINGLE(AnoDoCalendário),MONTH(_xlfn.SINGLE(AbrDom1)+20)=4),_xlfn.SINGLE(AbrDom1)+20,""),IF(AND(YEAR(_xlfn.SINGLE(AbrDom1)+27)=_xlfn.SINGLE(AnoDoCalendário),MONTH(_xlfn.SINGLE(AbrDom1)+27)=4),_xlfn.SINGLE(AbrDom1)+27,""))</f>
        <v>45408</v>
      </c>
      <c r="AD13" s="11">
        <f>IF(DAY(_xlfn.SINGLE(AbrDom1))=1,IF(AND(YEAR(_xlfn.SINGLE(AbrDom1)+21)=_xlfn.SINGLE(AnoDoCalendário),MONTH(_xlfn.SINGLE(AbrDom1)+21)=4),_xlfn.SINGLE(AbrDom1)+21,""),IF(AND(YEAR(_xlfn.SINGLE(AbrDom1)+28)=_xlfn.SINGLE(AnoDoCalendário),MONTH(_xlfn.SINGLE(AbrDom1)+28)=4),_xlfn.SINGLE(AbrDom1)+28,""))</f>
        <v>45409</v>
      </c>
      <c r="AE13" s="11">
        <f>IF(DAY(_xlfn.SINGLE(AbrDom1))=1,IF(AND(YEAR(_xlfn.SINGLE(AbrDom1)+22)=_xlfn.SINGLE(AnoDoCalendário),MONTH(_xlfn.SINGLE(AbrDom1)+22)=4),_xlfn.SINGLE(AbrDom1)+22,""),IF(AND(YEAR(_xlfn.SINGLE(AbrDom1)+29)=_xlfn.SINGLE(AnoDoCalendário),MONTH(_xlfn.SINGLE(AbrDom1)+29)=4),_xlfn.SINGLE(AbrDom1)+29,""))</f>
        <v>45410</v>
      </c>
      <c r="AF13" s="11">
        <f>IF(DAY(_xlfn.SINGLE(AbrDom1))=1,IF(AND(YEAR(_xlfn.SINGLE(AbrDom1)+23)=_xlfn.SINGLE(AnoDoCalendário),MONTH(_xlfn.SINGLE(AbrDom1)+23)=4),_xlfn.SINGLE(AbrDom1)+23,""),IF(AND(YEAR(_xlfn.SINGLE(AbrDom1)+30)=_xlfn.SINGLE(AnoDoCalendário),MONTH(_xlfn.SINGLE(AbrDom1)+30)=4),_xlfn.SINGLE(AbrDom1)+30,""))</f>
        <v>45411</v>
      </c>
      <c r="AG13" s="11">
        <f>IF(DAY(_xlfn.SINGLE(AbrDom1))=1,IF(AND(YEAR(_xlfn.SINGLE(AbrDom1)+24)=_xlfn.SINGLE(AnoDoCalendário),MONTH(_xlfn.SINGLE(AbrDom1)+24)=4),_xlfn.SINGLE(AbrDom1)+24,""),IF(AND(YEAR(_xlfn.SINGLE(AbrDom1)+31)=_xlfn.SINGLE(AnoDoCalendário),MONTH(_xlfn.SINGLE(AbrDom1)+31)=4),_xlfn.SINGLE(AbrDom1)+31,""))</f>
        <v>45412</v>
      </c>
      <c r="AH13" s="11" t="str">
        <f>IF(DAY(_xlfn.SINGLE(AbrDom1))=1,IF(AND(YEAR(_xlfn.SINGLE(AbrDom1)+25)=_xlfn.SINGLE(AnoDoCalendário),MONTH(_xlfn.SINGLE(AbrDom1)+25)=4),_xlfn.SINGLE(AbrDom1)+25,""),IF(AND(YEAR(_xlfn.SINGLE(AbrDom1)+32)=_xlfn.SINGLE(AnoDoCalendário),MONTH(_xlfn.SINGLE(AbrDom1)+32)=4),_xlfn.SINGLE(AbrDom1)+32,""))</f>
        <v/>
      </c>
      <c r="AI13" s="11" t="str">
        <f>IF(DAY(_xlfn.SINGLE(AbrDom1))=1,IF(AND(YEAR(_xlfn.SINGLE(AbrDom1)+26)=_xlfn.SINGLE(AnoDoCalendário),MONTH(_xlfn.SINGLE(AbrDom1)+26)=4),_xlfn.SINGLE(AbrDom1)+26,""),IF(AND(YEAR(_xlfn.SINGLE(AbrDom1)+33)=_xlfn.SINGLE(AnoDoCalendário),MONTH(_xlfn.SINGLE(AbrDom1)+33)=4),_xlfn.SINGLE(AbrDom1)+33,""))</f>
        <v/>
      </c>
      <c r="AJ13" s="11" t="str">
        <f>IF(DAY(_xlfn.SINGLE(AbrDom1))=1,IF(AND(YEAR(_xlfn.SINGLE(AbrDom1)+27)=_xlfn.SINGLE(AnoDoCalendário),MONTH(_xlfn.SINGLE(AbrDom1)+27)=4),_xlfn.SINGLE(AbrDom1)+27,""),IF(AND(YEAR(_xlfn.SINGLE(AbrDom1)+34)=_xlfn.SINGLE(AnoDoCalendário),MONTH(_xlfn.SINGLE(AbrDom1)+34)=4),_xlfn.SINGLE(AbrDom1)+34,""))</f>
        <v/>
      </c>
      <c r="AK13" s="11" t="str">
        <f>IF(DAY(_xlfn.SINGLE(AbrDom1))=1,IF(AND(YEAR(_xlfn.SINGLE(AbrDom1)+28)=_xlfn.SINGLE(AnoDoCalendário),MONTH(_xlfn.SINGLE(AbrDom1)+28)=4),_xlfn.SINGLE(AbrDom1)+28,""),IF(AND(YEAR(_xlfn.SINGLE(AbrDom1)+35)=_xlfn.SINGLE(AnoDoCalendário),MONTH(_xlfn.SINGLE(AbrDom1)+35)=4),_xlfn.SINGLE(AbrDom1)+35,""))</f>
        <v/>
      </c>
      <c r="AL13" s="11" t="str">
        <f>IF(DAY(_xlfn.SINGLE(AbrDom1))=1,IF(AND(YEAR(_xlfn.SINGLE(AbrDom1)+29)=_xlfn.SINGLE(AnoDoCalendário),MONTH(_xlfn.SINGLE(AbrDom1)+29)=4),_xlfn.SINGLE(AbrDom1)+29,""),IF(AND(YEAR(_xlfn.SINGLE(AbrDom1)+36)=_xlfn.SINGLE(AnoDoCalendário),MONTH(_xlfn.SINGLE(AbrDom1)+36)=4),_xlfn.SINGLE(AbrDom1)+36,""))</f>
        <v/>
      </c>
      <c r="AM13" s="12" t="str">
        <f>IF(DAY(_xlfn.SINGLE(AbrDom1))=1,IF(AND(YEAR(_xlfn.SINGLE(AbrDom1)+30)=_xlfn.SINGLE(AnoDoCalendário),MONTH(_xlfn.SINGLE(AbrDom1)+30)=4),_xlfn.SINGLE(AbrDom1)+30,""),IF(AND(YEAR(_xlfn.SINGLE(AbrDom1)+37)=_xlfn.SINGLE(AnoDoCalendário),MONTH(_xlfn.SINGLE(AbrDom1)+37)=4),_xlfn.SINGLE(AbrDom1)+37,""))</f>
        <v/>
      </c>
      <c r="XFC13" s="35" t="s">
        <v>23</v>
      </c>
    </row>
    <row r="14" spans="2:39 16382:16383" s="9" customFormat="1" ht="18.95" customHeight="1" x14ac:dyDescent="0.3">
      <c r="B14" s="43"/>
      <c r="C14" s="10" t="s">
        <v>0</v>
      </c>
      <c r="D14" s="10" t="s">
        <v>1</v>
      </c>
      <c r="E14" s="10" t="s">
        <v>2</v>
      </c>
      <c r="F14" s="10" t="s">
        <v>3</v>
      </c>
      <c r="G14" s="10" t="s">
        <v>4</v>
      </c>
      <c r="H14" s="10" t="s">
        <v>5</v>
      </c>
      <c r="I14" s="10" t="s">
        <v>6</v>
      </c>
      <c r="J14" s="10" t="s">
        <v>0</v>
      </c>
      <c r="K14" s="10" t="s">
        <v>1</v>
      </c>
      <c r="L14" s="10" t="s">
        <v>2</v>
      </c>
      <c r="M14" s="10" t="s">
        <v>3</v>
      </c>
      <c r="N14" s="10" t="s">
        <v>4</v>
      </c>
      <c r="O14" s="10" t="s">
        <v>5</v>
      </c>
      <c r="P14" s="10" t="s">
        <v>6</v>
      </c>
      <c r="Q14" s="10" t="s">
        <v>0</v>
      </c>
      <c r="R14" s="10" t="s">
        <v>1</v>
      </c>
      <c r="S14" s="10" t="s">
        <v>2</v>
      </c>
      <c r="T14" s="10" t="s">
        <v>3</v>
      </c>
      <c r="U14" s="10" t="s">
        <v>4</v>
      </c>
      <c r="V14" s="10" t="s">
        <v>5</v>
      </c>
      <c r="W14" s="10" t="s">
        <v>6</v>
      </c>
      <c r="X14" s="10" t="s">
        <v>0</v>
      </c>
      <c r="Y14" s="10" t="s">
        <v>1</v>
      </c>
      <c r="Z14" s="10" t="s">
        <v>2</v>
      </c>
      <c r="AA14" s="10" t="s">
        <v>3</v>
      </c>
      <c r="AB14" s="10" t="s">
        <v>4</v>
      </c>
      <c r="AC14" s="10" t="s">
        <v>5</v>
      </c>
      <c r="AD14" s="10" t="s">
        <v>6</v>
      </c>
      <c r="AE14" s="10" t="s">
        <v>0</v>
      </c>
      <c r="AF14" s="10" t="s">
        <v>1</v>
      </c>
      <c r="AG14" s="10" t="s">
        <v>2</v>
      </c>
      <c r="AH14" s="10" t="s">
        <v>3</v>
      </c>
      <c r="AI14" s="10" t="s">
        <v>4</v>
      </c>
      <c r="AJ14" s="10" t="s">
        <v>5</v>
      </c>
      <c r="AK14" s="10" t="s">
        <v>6</v>
      </c>
      <c r="AL14" s="10" t="s">
        <v>0</v>
      </c>
      <c r="AM14" s="13" t="s">
        <v>1</v>
      </c>
      <c r="XFC14" s="37" t="s">
        <v>37</v>
      </c>
    </row>
    <row r="15" spans="2:39 16382:16383" ht="18.95" customHeight="1" x14ac:dyDescent="0.3">
      <c r="B15" s="8"/>
      <c r="C15" s="16"/>
      <c r="D15" s="16"/>
      <c r="E15" s="16"/>
      <c r="F15" s="16"/>
      <c r="G15" s="16"/>
      <c r="H15" s="16"/>
      <c r="I15" s="17"/>
      <c r="J15" s="25"/>
      <c r="K15" s="16"/>
      <c r="M15" s="16"/>
      <c r="N15" s="16"/>
      <c r="O15" s="40"/>
      <c r="P15" s="17"/>
      <c r="Q15" s="17"/>
      <c r="R15" s="16"/>
      <c r="T15" s="16"/>
      <c r="U15" s="40"/>
      <c r="W15" s="17"/>
      <c r="X15" s="25"/>
      <c r="Y15" s="16"/>
      <c r="Z15" s="16"/>
      <c r="AA15" s="16"/>
      <c r="AB15" s="41"/>
      <c r="AC15" s="40"/>
      <c r="AD15" s="17"/>
      <c r="AE15" s="17"/>
      <c r="AF15" s="16"/>
      <c r="AG15" s="40"/>
      <c r="AH15" s="16"/>
      <c r="AI15" s="16"/>
      <c r="AJ15" s="16"/>
      <c r="AK15" s="17"/>
      <c r="AL15" s="16"/>
      <c r="AM15" s="16"/>
      <c r="XFB15" s="9"/>
      <c r="XFC15" s="35" t="s">
        <v>29</v>
      </c>
    </row>
    <row r="16" spans="2:39 16382:16383" s="9" customFormat="1" ht="18.95" customHeight="1" x14ac:dyDescent="0.3">
      <c r="B16" s="42">
        <f>DATE(_xlfn.SINGLE(AnoDoCalendário),5,1)</f>
        <v>45413</v>
      </c>
      <c r="C16" s="11" t="str">
        <f>IF(DAY(_xlfn.SINGLE(MaiDom1))=1,"",IF(AND(YEAR(_xlfn.SINGLE(MaiDom1)+1)=_xlfn.SINGLE(AnoDoCalendário),MONTH(_xlfn.SINGLE(MaiDom1)+1)=5),_xlfn.SINGLE(MaiDom1)+1,""))</f>
        <v/>
      </c>
      <c r="D16" s="11" t="str">
        <f>IF(DAY(_xlfn.SINGLE(MaiDom1))=1,"",IF(AND(YEAR(_xlfn.SINGLE(MaiDom1)+2)=_xlfn.SINGLE(AnoDoCalendário),MONTH(_xlfn.SINGLE(MaiDom1)+2)=5),_xlfn.SINGLE(MaiDom1)+2,""))</f>
        <v/>
      </c>
      <c r="E16" s="11" t="str">
        <f>IF(DAY(_xlfn.SINGLE(MaiDom1))=1,"",IF(AND(YEAR(_xlfn.SINGLE(MaiDom1)+3)=_xlfn.SINGLE(AnoDoCalendário),MONTH(_xlfn.SINGLE(MaiDom1)+3)=5),_xlfn.SINGLE(MaiDom1)+3,""))</f>
        <v/>
      </c>
      <c r="F16" s="11">
        <f>IF(DAY(_xlfn.SINGLE(MaiDom1))=1,"",IF(AND(YEAR(_xlfn.SINGLE(MaiDom1)+4)=_xlfn.SINGLE(AnoDoCalendário),MONTH(_xlfn.SINGLE(MaiDom1)+4)=5),_xlfn.SINGLE(MaiDom1)+4,""))</f>
        <v>45413</v>
      </c>
      <c r="G16" s="11">
        <f>IF(DAY(_xlfn.SINGLE(MaiDom1))=1,"",IF(AND(YEAR(_xlfn.SINGLE(MaiDom1)+5)=_xlfn.SINGLE(AnoDoCalendário),MONTH(_xlfn.SINGLE(MaiDom1)+5)=5),_xlfn.SINGLE(MaiDom1)+5,""))</f>
        <v>45414</v>
      </c>
      <c r="H16" s="11">
        <f>IF(DAY(_xlfn.SINGLE(MaiDom1))=1,"",IF(AND(YEAR(_xlfn.SINGLE(MaiDom1)+6)=_xlfn.SINGLE(AnoDoCalendário),MONTH(_xlfn.SINGLE(MaiDom1)+6)=5),_xlfn.SINGLE(MaiDom1)+6,""))</f>
        <v>45415</v>
      </c>
      <c r="I16" s="11">
        <f>_xlfn.SINGLE(IF(DAY(_xlfn.SINGLE(MaiDom1))=1,IF(AND(YEAR(_xlfn.SINGLE(MaiDom1))=_xlfn.SINGLE(AnoDoCalendário),MONTH(_xlfn.SINGLE(MaiDom1))=5),MaiDom1,""),IF(AND(YEAR(_xlfn.SINGLE(MaiDom1)+7)=_xlfn.SINGLE(AnoDoCalendário),MONTH(_xlfn.SINGLE(MaiDom1)+7)=5),_xlfn.SINGLE(MaiDom1)+7,"")))</f>
        <v>45416</v>
      </c>
      <c r="J16" s="11">
        <f>IF(DAY(_xlfn.SINGLE(MaiDom1))=1,IF(AND(YEAR(_xlfn.SINGLE(MaiDom1)+1)=_xlfn.SINGLE(AnoDoCalendário),MONTH(_xlfn.SINGLE(MaiDom1)+1)=5),_xlfn.SINGLE(MaiDom1)+1,""),IF(AND(YEAR(_xlfn.SINGLE(MaiDom1)+8)=_xlfn.SINGLE(AnoDoCalendário),MONTH(_xlfn.SINGLE(MaiDom1)+8)=5),_xlfn.SINGLE(MaiDom1)+8,""))</f>
        <v>45417</v>
      </c>
      <c r="K16" s="11">
        <f>IF(DAY(_xlfn.SINGLE(MaiDom1))=1,IF(AND(YEAR(_xlfn.SINGLE(MaiDom1)+2)=_xlfn.SINGLE(AnoDoCalendário),MONTH(_xlfn.SINGLE(MaiDom1)+2)=5),_xlfn.SINGLE(MaiDom1)+2,""),IF(AND(YEAR(_xlfn.SINGLE(MaiDom1)+9)=_xlfn.SINGLE(AnoDoCalendário),MONTH(_xlfn.SINGLE(MaiDom1)+9)=5),_xlfn.SINGLE(MaiDom1)+9,""))</f>
        <v>45418</v>
      </c>
      <c r="L16" s="11">
        <f>IF(DAY(_xlfn.SINGLE(MaiDom1))=1,IF(AND(YEAR(_xlfn.SINGLE(MaiDom1)+3)=_xlfn.SINGLE(AnoDoCalendário),MONTH(_xlfn.SINGLE(MaiDom1)+3)=5),_xlfn.SINGLE(MaiDom1)+3,""),IF(AND(YEAR(_xlfn.SINGLE(MaiDom1)+10)=_xlfn.SINGLE(AnoDoCalendário),MONTH(_xlfn.SINGLE(MaiDom1)+10)=5),_xlfn.SINGLE(MaiDom1)+10,""))</f>
        <v>45419</v>
      </c>
      <c r="M16" s="11">
        <f>IF(DAY(_xlfn.SINGLE(MaiDom1))=1,IF(AND(YEAR(_xlfn.SINGLE(MaiDom1)+4)=_xlfn.SINGLE(AnoDoCalendário),MONTH(_xlfn.SINGLE(MaiDom1)+4)=5),_xlfn.SINGLE(MaiDom1)+4,""),IF(AND(YEAR(_xlfn.SINGLE(MaiDom1)+11)=_xlfn.SINGLE(AnoDoCalendário),MONTH(_xlfn.SINGLE(MaiDom1)+11)=5),_xlfn.SINGLE(MaiDom1)+11,""))</f>
        <v>45420</v>
      </c>
      <c r="N16" s="11">
        <f>IF(DAY(_xlfn.SINGLE(MaiDom1))=1,IF(AND(YEAR(_xlfn.SINGLE(MaiDom1)+5)=_xlfn.SINGLE(AnoDoCalendário),MONTH(_xlfn.SINGLE(MaiDom1)+5)=5),_xlfn.SINGLE(MaiDom1)+5,""),IF(AND(YEAR(_xlfn.SINGLE(MaiDom1)+12)=_xlfn.SINGLE(AnoDoCalendário),MONTH(_xlfn.SINGLE(MaiDom1)+12)=5),_xlfn.SINGLE(MaiDom1)+12,""))</f>
        <v>45421</v>
      </c>
      <c r="O16" s="11">
        <f>IF(DAY(_xlfn.SINGLE(MaiDom1))=1,IF(AND(YEAR(_xlfn.SINGLE(MaiDom1)+6)=_xlfn.SINGLE(AnoDoCalendário),MONTH(_xlfn.SINGLE(MaiDom1)+6)=5),_xlfn.SINGLE(MaiDom1)+6,""),IF(AND(YEAR(_xlfn.SINGLE(MaiDom1)+13)=_xlfn.SINGLE(AnoDoCalendário),MONTH(_xlfn.SINGLE(MaiDom1)+13)=5),_xlfn.SINGLE(MaiDom1)+13,""))</f>
        <v>45422</v>
      </c>
      <c r="P16" s="11">
        <f>IF(DAY(_xlfn.SINGLE(MaiDom1))=1,IF(AND(YEAR(_xlfn.SINGLE(MaiDom1)+7)=_xlfn.SINGLE(AnoDoCalendário),MONTH(_xlfn.SINGLE(MaiDom1)+7)=5),_xlfn.SINGLE(MaiDom1)+7,""),IF(AND(YEAR(_xlfn.SINGLE(MaiDom1)+14)=_xlfn.SINGLE(AnoDoCalendário),MONTH(_xlfn.SINGLE(MaiDom1)+14)=5),_xlfn.SINGLE(MaiDom1)+14,""))</f>
        <v>45423</v>
      </c>
      <c r="Q16" s="11">
        <f>IF(DAY(_xlfn.SINGLE(MaiDom1))=1,IF(AND(YEAR(_xlfn.SINGLE(MaiDom1)+8)=_xlfn.SINGLE(AnoDoCalendário),MONTH(_xlfn.SINGLE(MaiDom1)+8)=5),_xlfn.SINGLE(MaiDom1)+8,""),IF(AND(YEAR(_xlfn.SINGLE(MaiDom1)+15)=_xlfn.SINGLE(AnoDoCalendário),MONTH(_xlfn.SINGLE(MaiDom1)+15)=5),_xlfn.SINGLE(MaiDom1)+15,""))</f>
        <v>45424</v>
      </c>
      <c r="R16" s="11">
        <f>IF(DAY(_xlfn.SINGLE(MaiDom1))=1,IF(AND(YEAR(_xlfn.SINGLE(MaiDom1)+9)=_xlfn.SINGLE(AnoDoCalendário),MONTH(_xlfn.SINGLE(MaiDom1)+9)=5),_xlfn.SINGLE(MaiDom1)+9,""),IF(AND(YEAR(_xlfn.SINGLE(MaiDom1)+16)=_xlfn.SINGLE(AnoDoCalendário),MONTH(_xlfn.SINGLE(MaiDom1)+16)=5),_xlfn.SINGLE(MaiDom1)+16,""))</f>
        <v>45425</v>
      </c>
      <c r="S16" s="11">
        <f>IF(DAY(_xlfn.SINGLE(MaiDom1))=1,IF(AND(YEAR(_xlfn.SINGLE(MaiDom1)+10)=_xlfn.SINGLE(AnoDoCalendário),MONTH(_xlfn.SINGLE(MaiDom1)+10)=5),_xlfn.SINGLE(MaiDom1)+10,""),IF(AND(YEAR(_xlfn.SINGLE(MaiDom1)+17)=_xlfn.SINGLE(AnoDoCalendário),MONTH(_xlfn.SINGLE(MaiDom1)+17)=5),_xlfn.SINGLE(MaiDom1)+17,""))</f>
        <v>45426</v>
      </c>
      <c r="T16" s="11">
        <f>IF(DAY(_xlfn.SINGLE(MaiDom1))=1,IF(AND(YEAR(_xlfn.SINGLE(MaiDom1)+11)=_xlfn.SINGLE(AnoDoCalendário),MONTH(_xlfn.SINGLE(MaiDom1)+11)=5),_xlfn.SINGLE(MaiDom1)+11,""),IF(AND(YEAR(_xlfn.SINGLE(MaiDom1)+18)=_xlfn.SINGLE(AnoDoCalendário),MONTH(_xlfn.SINGLE(MaiDom1)+18)=5),_xlfn.SINGLE(MaiDom1)+18,""))</f>
        <v>45427</v>
      </c>
      <c r="U16" s="11">
        <f>IF(DAY(_xlfn.SINGLE(MaiDom1))=1,IF(AND(YEAR(_xlfn.SINGLE(MaiDom1)+12)=_xlfn.SINGLE(AnoDoCalendário),MONTH(_xlfn.SINGLE(MaiDom1)+12)=5),_xlfn.SINGLE(MaiDom1)+12,""),IF(AND(YEAR(_xlfn.SINGLE(MaiDom1)+19)=_xlfn.SINGLE(AnoDoCalendário),MONTH(_xlfn.SINGLE(MaiDom1)+19)=5),_xlfn.SINGLE(MaiDom1)+19,""))</f>
        <v>45428</v>
      </c>
      <c r="V16" s="11">
        <f>IF(DAY(_xlfn.SINGLE(MaiDom1))=1,IF(AND(YEAR(_xlfn.SINGLE(MaiDom1)+13)=_xlfn.SINGLE(AnoDoCalendário),MONTH(_xlfn.SINGLE(MaiDom1)+13)=5),_xlfn.SINGLE(MaiDom1)+13,""),IF(AND(YEAR(_xlfn.SINGLE(MaiDom1)+20)=_xlfn.SINGLE(AnoDoCalendário),MONTH(_xlfn.SINGLE(MaiDom1)+20)=5),_xlfn.SINGLE(MaiDom1)+20,""))</f>
        <v>45429</v>
      </c>
      <c r="W16" s="11">
        <f>IF(DAY(_xlfn.SINGLE(MaiDom1))=1,IF(AND(YEAR(_xlfn.SINGLE(MaiDom1)+14)=_xlfn.SINGLE(AnoDoCalendário),MONTH(_xlfn.SINGLE(MaiDom1)+14)=5),_xlfn.SINGLE(MaiDom1)+14,""),IF(AND(YEAR(_xlfn.SINGLE(MaiDom1)+21)=_xlfn.SINGLE(AnoDoCalendário),MONTH(_xlfn.SINGLE(MaiDom1)+21)=5),_xlfn.SINGLE(MaiDom1)+21,""))</f>
        <v>45430</v>
      </c>
      <c r="X16" s="11">
        <f>IF(DAY(_xlfn.SINGLE(MaiDom1))=1,IF(AND(YEAR(_xlfn.SINGLE(MaiDom1)+15)=_xlfn.SINGLE(AnoDoCalendário),MONTH(_xlfn.SINGLE(MaiDom1)+15)=5),_xlfn.SINGLE(MaiDom1)+15,""),IF(AND(YEAR(_xlfn.SINGLE(MaiDom1)+22)=_xlfn.SINGLE(AnoDoCalendário),MONTH(_xlfn.SINGLE(MaiDom1)+22)=5),_xlfn.SINGLE(MaiDom1)+22,""))</f>
        <v>45431</v>
      </c>
      <c r="Y16" s="11">
        <f>IF(DAY(_xlfn.SINGLE(MaiDom1))=1,IF(AND(YEAR(_xlfn.SINGLE(MaiDom1)+16)=_xlfn.SINGLE(AnoDoCalendário),MONTH(_xlfn.SINGLE(MaiDom1)+16)=5),_xlfn.SINGLE(MaiDom1)+16,""),IF(AND(YEAR(_xlfn.SINGLE(MaiDom1)+23)=_xlfn.SINGLE(AnoDoCalendário),MONTH(_xlfn.SINGLE(MaiDom1)+23)=5),_xlfn.SINGLE(MaiDom1)+23,""))</f>
        <v>45432</v>
      </c>
      <c r="Z16" s="11">
        <f>IF(DAY(_xlfn.SINGLE(MaiDom1))=1,IF(AND(YEAR(_xlfn.SINGLE(MaiDom1)+17)=_xlfn.SINGLE(AnoDoCalendário),MONTH(_xlfn.SINGLE(MaiDom1)+17)=5),_xlfn.SINGLE(MaiDom1)+17,""),IF(AND(YEAR(_xlfn.SINGLE(MaiDom1)+24)=_xlfn.SINGLE(AnoDoCalendário),MONTH(_xlfn.SINGLE(MaiDom1)+24)=5),_xlfn.SINGLE(MaiDom1)+24,""))</f>
        <v>45433</v>
      </c>
      <c r="AA16" s="11">
        <f>IF(DAY(_xlfn.SINGLE(MaiDom1))=1,IF(AND(YEAR(_xlfn.SINGLE(MaiDom1)+18)=_xlfn.SINGLE(AnoDoCalendário),MONTH(_xlfn.SINGLE(MaiDom1)+18)=5),_xlfn.SINGLE(MaiDom1)+18,""),IF(AND(YEAR(_xlfn.SINGLE(MaiDom1)+25)=_xlfn.SINGLE(AnoDoCalendário),MONTH(_xlfn.SINGLE(MaiDom1)+25)=5),_xlfn.SINGLE(MaiDom1)+25,""))</f>
        <v>45434</v>
      </c>
      <c r="AB16" s="11">
        <f>IF(DAY(_xlfn.SINGLE(MaiDom1))=1,IF(AND(YEAR(_xlfn.SINGLE(MaiDom1)+19)=_xlfn.SINGLE(AnoDoCalendário),MONTH(_xlfn.SINGLE(MaiDom1)+19)=5),_xlfn.SINGLE(MaiDom1)+19,""),IF(AND(YEAR(_xlfn.SINGLE(MaiDom1)+26)=_xlfn.SINGLE(AnoDoCalendário),MONTH(_xlfn.SINGLE(MaiDom1)+26)=5),_xlfn.SINGLE(MaiDom1)+26,""))</f>
        <v>45435</v>
      </c>
      <c r="AC16" s="11">
        <f>IF(DAY(_xlfn.SINGLE(MaiDom1))=1,IF(AND(YEAR(_xlfn.SINGLE(MaiDom1)+20)=_xlfn.SINGLE(AnoDoCalendário),MONTH(_xlfn.SINGLE(MaiDom1)+20)=5),_xlfn.SINGLE(MaiDom1)+20,""),IF(AND(YEAR(_xlfn.SINGLE(MaiDom1)+27)=_xlfn.SINGLE(AnoDoCalendário),MONTH(_xlfn.SINGLE(MaiDom1)+27)=5),_xlfn.SINGLE(MaiDom1)+27,""))</f>
        <v>45436</v>
      </c>
      <c r="AD16" s="11">
        <f>IF(DAY(_xlfn.SINGLE(MaiDom1))=1,IF(AND(YEAR(_xlfn.SINGLE(MaiDom1)+21)=_xlfn.SINGLE(AnoDoCalendário),MONTH(_xlfn.SINGLE(MaiDom1)+21)=5),_xlfn.SINGLE(MaiDom1)+21,""),IF(AND(YEAR(_xlfn.SINGLE(MaiDom1)+28)=_xlfn.SINGLE(AnoDoCalendário),MONTH(_xlfn.SINGLE(MaiDom1)+28)=5),_xlfn.SINGLE(MaiDom1)+28,""))</f>
        <v>45437</v>
      </c>
      <c r="AE16" s="11">
        <f>IF(DAY(_xlfn.SINGLE(MaiDom1))=1,IF(AND(YEAR(_xlfn.SINGLE(MaiDom1)+22)=_xlfn.SINGLE(AnoDoCalendário),MONTH(_xlfn.SINGLE(MaiDom1)+22)=5),_xlfn.SINGLE(MaiDom1)+22,""),IF(AND(YEAR(_xlfn.SINGLE(MaiDom1)+29)=_xlfn.SINGLE(AnoDoCalendário),MONTH(_xlfn.SINGLE(MaiDom1)+29)=5),_xlfn.SINGLE(MaiDom1)+29,""))</f>
        <v>45438</v>
      </c>
      <c r="AF16" s="11">
        <f>IF(DAY(_xlfn.SINGLE(MaiDom1))=1,IF(AND(YEAR(_xlfn.SINGLE(MaiDom1)+23)=_xlfn.SINGLE(AnoDoCalendário),MONTH(_xlfn.SINGLE(MaiDom1)+23)=5),_xlfn.SINGLE(MaiDom1)+23,""),IF(AND(YEAR(_xlfn.SINGLE(MaiDom1)+30)=_xlfn.SINGLE(AnoDoCalendário),MONTH(_xlfn.SINGLE(MaiDom1)+30)=5),_xlfn.SINGLE(MaiDom1)+30,""))</f>
        <v>45439</v>
      </c>
      <c r="AG16" s="11">
        <f>IF(DAY(_xlfn.SINGLE(MaiDom1))=1,IF(AND(YEAR(_xlfn.SINGLE(MaiDom1)+24)=_xlfn.SINGLE(AnoDoCalendário),MONTH(_xlfn.SINGLE(MaiDom1)+24)=5),_xlfn.SINGLE(MaiDom1)+24,""),IF(AND(YEAR(_xlfn.SINGLE(MaiDom1)+31)=_xlfn.SINGLE(AnoDoCalendário),MONTH(_xlfn.SINGLE(MaiDom1)+31)=5),_xlfn.SINGLE(MaiDom1)+31,""))</f>
        <v>45440</v>
      </c>
      <c r="AH16" s="11">
        <f>IF(DAY(_xlfn.SINGLE(MaiDom1))=1,IF(AND(YEAR(_xlfn.SINGLE(MaiDom1)+25)=_xlfn.SINGLE(AnoDoCalendário),MONTH(_xlfn.SINGLE(MaiDom1)+25)=5),_xlfn.SINGLE(MaiDom1)+25,""),IF(AND(YEAR(_xlfn.SINGLE(MaiDom1)+32)=_xlfn.SINGLE(AnoDoCalendário),MONTH(_xlfn.SINGLE(MaiDom1)+32)=5),_xlfn.SINGLE(MaiDom1)+32,""))</f>
        <v>45441</v>
      </c>
      <c r="AI16" s="11">
        <f>IF(DAY(_xlfn.SINGLE(MaiDom1))=1,IF(AND(YEAR(_xlfn.SINGLE(MaiDom1)+26)=_xlfn.SINGLE(AnoDoCalendário),MONTH(_xlfn.SINGLE(MaiDom1)+26)=5),_xlfn.SINGLE(MaiDom1)+26,""),IF(AND(YEAR(_xlfn.SINGLE(MaiDom1)+33)=_xlfn.SINGLE(AnoDoCalendário),MONTH(_xlfn.SINGLE(MaiDom1)+33)=5),_xlfn.SINGLE(MaiDom1)+33,""))</f>
        <v>45442</v>
      </c>
      <c r="AJ16" s="11">
        <f>IF(DAY(_xlfn.SINGLE(MaiDom1))=1,IF(AND(YEAR(_xlfn.SINGLE(MaiDom1)+27)=_xlfn.SINGLE(AnoDoCalendário),MONTH(_xlfn.SINGLE(MaiDom1)+27)=5),_xlfn.SINGLE(MaiDom1)+27,""),IF(AND(YEAR(_xlfn.SINGLE(MaiDom1)+34)=_xlfn.SINGLE(AnoDoCalendário),MONTH(_xlfn.SINGLE(MaiDom1)+34)=5),_xlfn.SINGLE(MaiDom1)+34,""))</f>
        <v>45443</v>
      </c>
      <c r="AK16" s="11" t="str">
        <f>IF(DAY(_xlfn.SINGLE(MaiDom1))=1,IF(AND(YEAR(_xlfn.SINGLE(MaiDom1)+28)=_xlfn.SINGLE(AnoDoCalendário),MONTH(_xlfn.SINGLE(MaiDom1)+28)=5),_xlfn.SINGLE(MaiDom1)+28,""),IF(AND(YEAR(_xlfn.SINGLE(MaiDom1)+35)=_xlfn.SINGLE(AnoDoCalendário),MONTH(_xlfn.SINGLE(MaiDom1)+35)=5),_xlfn.SINGLE(MaiDom1)+35,""))</f>
        <v/>
      </c>
      <c r="AL16" s="11" t="str">
        <f>IF(DAY(_xlfn.SINGLE(MaiDom1))=1,IF(AND(YEAR(_xlfn.SINGLE(MaiDom1)+29)=_xlfn.SINGLE(AnoDoCalendário),MONTH(_xlfn.SINGLE(MaiDom1)+29)=5),_xlfn.SINGLE(MaiDom1)+29,""),IF(AND(YEAR(_xlfn.SINGLE(MaiDom1)+36)=_xlfn.SINGLE(AnoDoCalendário),MONTH(_xlfn.SINGLE(MaiDom1)+36)=5),_xlfn.SINGLE(MaiDom1)+36,""))</f>
        <v/>
      </c>
      <c r="AM16" s="12" t="str">
        <f>IF(DAY(_xlfn.SINGLE(MaiDom1))=1,IF(AND(YEAR(_xlfn.SINGLE(MaiDom1)+30)=_xlfn.SINGLE(AnoDoCalendário),MONTH(_xlfn.SINGLE(MaiDom1)+30)=5),_xlfn.SINGLE(MaiDom1)+30,""),IF(AND(YEAR(_xlfn.SINGLE(MaiDom1)+37)=_xlfn.SINGLE(AnoDoCalendário),MONTH(_xlfn.SINGLE(MaiDom1)+37)=5),_xlfn.SINGLE(MaiDom1)+37,""))</f>
        <v/>
      </c>
      <c r="XFC16" s="36" t="s">
        <v>38</v>
      </c>
    </row>
    <row r="17" spans="2:39 16382:16383" s="9" customFormat="1" ht="18.95" customHeight="1" x14ac:dyDescent="0.3">
      <c r="B17" s="43"/>
      <c r="C17" s="10" t="s">
        <v>0</v>
      </c>
      <c r="D17" s="10" t="s">
        <v>1</v>
      </c>
      <c r="E17" s="10" t="s">
        <v>2</v>
      </c>
      <c r="F17" s="10" t="s">
        <v>3</v>
      </c>
      <c r="G17" s="10" t="s">
        <v>4</v>
      </c>
      <c r="H17" s="10" t="s">
        <v>5</v>
      </c>
      <c r="I17" s="10" t="s">
        <v>6</v>
      </c>
      <c r="J17" s="10" t="s">
        <v>0</v>
      </c>
      <c r="K17" s="10" t="s">
        <v>1</v>
      </c>
      <c r="L17" s="10" t="s">
        <v>2</v>
      </c>
      <c r="M17" s="10" t="s">
        <v>3</v>
      </c>
      <c r="N17" s="10" t="s">
        <v>4</v>
      </c>
      <c r="O17" s="10" t="s">
        <v>5</v>
      </c>
      <c r="P17" s="10" t="s">
        <v>6</v>
      </c>
      <c r="Q17" s="10" t="s">
        <v>0</v>
      </c>
      <c r="R17" s="10" t="s">
        <v>1</v>
      </c>
      <c r="S17" s="10" t="s">
        <v>2</v>
      </c>
      <c r="T17" s="10" t="s">
        <v>3</v>
      </c>
      <c r="U17" s="10" t="s">
        <v>4</v>
      </c>
      <c r="V17" s="10" t="s">
        <v>5</v>
      </c>
      <c r="W17" s="10" t="s">
        <v>6</v>
      </c>
      <c r="X17" s="10" t="s">
        <v>0</v>
      </c>
      <c r="Y17" s="10" t="s">
        <v>1</v>
      </c>
      <c r="Z17" s="10" t="s">
        <v>2</v>
      </c>
      <c r="AA17" s="10" t="s">
        <v>3</v>
      </c>
      <c r="AB17" s="10" t="s">
        <v>4</v>
      </c>
      <c r="AC17" s="10" t="s">
        <v>5</v>
      </c>
      <c r="AD17" s="10" t="s">
        <v>6</v>
      </c>
      <c r="AE17" s="10" t="s">
        <v>0</v>
      </c>
      <c r="AF17" s="10" t="s">
        <v>1</v>
      </c>
      <c r="AG17" s="10" t="s">
        <v>2</v>
      </c>
      <c r="AH17" s="10" t="s">
        <v>3</v>
      </c>
      <c r="AI17" s="10" t="s">
        <v>4</v>
      </c>
      <c r="AJ17" s="10" t="s">
        <v>5</v>
      </c>
      <c r="AK17" s="10" t="s">
        <v>6</v>
      </c>
      <c r="AL17" s="10" t="s">
        <v>0</v>
      </c>
      <c r="AM17" s="13" t="s">
        <v>1</v>
      </c>
      <c r="XFC17" s="36" t="s">
        <v>39</v>
      </c>
    </row>
    <row r="18" spans="2:39 16382:16383" ht="18.95" customHeight="1" x14ac:dyDescent="0.3">
      <c r="B18" s="8"/>
      <c r="D18" s="40"/>
      <c r="F18" s="25"/>
      <c r="G18" s="16"/>
      <c r="H18" s="16"/>
      <c r="I18" s="17"/>
      <c r="J18" s="17"/>
      <c r="K18" s="16"/>
      <c r="M18" s="16"/>
      <c r="N18" s="40"/>
      <c r="O18" s="16"/>
      <c r="P18" s="17"/>
      <c r="Q18" s="17"/>
      <c r="R18" s="16"/>
      <c r="S18" s="16"/>
      <c r="T18" s="16"/>
      <c r="U18" s="16"/>
      <c r="V18" s="16"/>
      <c r="W18" s="17"/>
      <c r="X18" s="17"/>
      <c r="Y18" s="40"/>
      <c r="Z18" s="16"/>
      <c r="AA18" s="29"/>
      <c r="AB18" s="16"/>
      <c r="AC18" s="16"/>
      <c r="AD18" s="17"/>
      <c r="AE18" s="17"/>
      <c r="AF18" s="16"/>
      <c r="AG18" s="16"/>
      <c r="AH18" s="16"/>
      <c r="AI18" s="25"/>
      <c r="AJ18" s="16"/>
      <c r="AK18" s="16"/>
      <c r="AL18" s="16"/>
      <c r="AM18" s="16"/>
      <c r="XFB18" s="9"/>
      <c r="XFC18" s="37" t="s">
        <v>33</v>
      </c>
    </row>
    <row r="19" spans="2:39 16382:16383" s="9" customFormat="1" ht="18.95" customHeight="1" x14ac:dyDescent="0.3">
      <c r="B19" s="42">
        <f>DATE(_xlfn.SINGLE(AnoDoCalendário),6,1)</f>
        <v>45444</v>
      </c>
      <c r="C19" s="11" t="str">
        <f>IF(DAY(_xlfn.SINGLE(JunDom1))=1,"",IF(AND(YEAR(_xlfn.SINGLE(JunDom1)+1)=_xlfn.SINGLE(AnoDoCalendário),MONTH(_xlfn.SINGLE(JunDom1)+1)=6),_xlfn.SINGLE(JunDom1)+1,""))</f>
        <v/>
      </c>
      <c r="D19" s="11" t="str">
        <f>IF(DAY(_xlfn.SINGLE(JunDom1))=1,"",IF(AND(YEAR(_xlfn.SINGLE(JunDom1)+2)=_xlfn.SINGLE(AnoDoCalendário),MONTH(_xlfn.SINGLE(JunDom1)+2)=6),_xlfn.SINGLE(JunDom1)+2,""))</f>
        <v/>
      </c>
      <c r="E19" s="11" t="str">
        <f>IF(DAY(_xlfn.SINGLE(JunDom1))=1,"",IF(AND(YEAR(_xlfn.SINGLE(JunDom1)+3)=_xlfn.SINGLE(AnoDoCalendário),MONTH(_xlfn.SINGLE(JunDom1)+3)=6),_xlfn.SINGLE(JunDom1)+3,""))</f>
        <v/>
      </c>
      <c r="F19" s="11" t="str">
        <f>IF(DAY(_xlfn.SINGLE(JunDom1))=1,"",IF(AND(YEAR(_xlfn.SINGLE(JunDom1)+4)=_xlfn.SINGLE(AnoDoCalendário),MONTH(_xlfn.SINGLE(JunDom1)+4)=6),_xlfn.SINGLE(JunDom1)+4,""))</f>
        <v/>
      </c>
      <c r="G19" s="11" t="str">
        <f>IF(DAY(_xlfn.SINGLE(JunDom1))=1,"",IF(AND(YEAR(_xlfn.SINGLE(JunDom1)+5)=_xlfn.SINGLE(AnoDoCalendário),MONTH(_xlfn.SINGLE(JunDom1)+5)=6),_xlfn.SINGLE(JunDom1)+5,""))</f>
        <v/>
      </c>
      <c r="H19" s="11" t="str">
        <f>IF(DAY(_xlfn.SINGLE(JunDom1))=1,"",IF(AND(YEAR(_xlfn.SINGLE(JunDom1)+6)=_xlfn.SINGLE(AnoDoCalendário),MONTH(_xlfn.SINGLE(JunDom1)+6)=6),_xlfn.SINGLE(JunDom1)+6,""))</f>
        <v/>
      </c>
      <c r="I19" s="11">
        <f>_xlfn.SINGLE(IF(DAY(_xlfn.SINGLE(JunDom1))=1,IF(AND(YEAR(_xlfn.SINGLE(JunDom1))=_xlfn.SINGLE(AnoDoCalendário),MONTH(_xlfn.SINGLE(JunDom1))=6),JunDom1,""),IF(AND(YEAR(_xlfn.SINGLE(JunDom1)+7)=_xlfn.SINGLE(AnoDoCalendário),MONTH(_xlfn.SINGLE(JunDom1)+7)=6),_xlfn.SINGLE(JunDom1)+7,"")))</f>
        <v>45444</v>
      </c>
      <c r="J19" s="11">
        <f>IF(DAY(_xlfn.SINGLE(JunDom1))=1,IF(AND(YEAR(_xlfn.SINGLE(JunDom1)+1)=_xlfn.SINGLE(AnoDoCalendário),MONTH(_xlfn.SINGLE(JunDom1)+1)=6),_xlfn.SINGLE(JunDom1)+1,""),IF(AND(YEAR(_xlfn.SINGLE(JunDom1)+8)=_xlfn.SINGLE(AnoDoCalendário),MONTH(_xlfn.SINGLE(JunDom1)+8)=6),_xlfn.SINGLE(JunDom1)+8,""))</f>
        <v>45445</v>
      </c>
      <c r="K19" s="11">
        <f>IF(DAY(_xlfn.SINGLE(JunDom1))=1,IF(AND(YEAR(_xlfn.SINGLE(JunDom1)+2)=_xlfn.SINGLE(AnoDoCalendário),MONTH(_xlfn.SINGLE(JunDom1)+2)=6),_xlfn.SINGLE(JunDom1)+2,""),IF(AND(YEAR(_xlfn.SINGLE(JunDom1)+9)=_xlfn.SINGLE(AnoDoCalendário),MONTH(_xlfn.SINGLE(JunDom1)+9)=6),_xlfn.SINGLE(JunDom1)+9,""))</f>
        <v>45446</v>
      </c>
      <c r="L19" s="11">
        <f>IF(DAY(_xlfn.SINGLE(JunDom1))=1,IF(AND(YEAR(_xlfn.SINGLE(JunDom1)+3)=_xlfn.SINGLE(AnoDoCalendário),MONTH(_xlfn.SINGLE(JunDom1)+3)=6),_xlfn.SINGLE(JunDom1)+3,""),IF(AND(YEAR(_xlfn.SINGLE(JunDom1)+10)=_xlfn.SINGLE(AnoDoCalendário),MONTH(_xlfn.SINGLE(JunDom1)+10)=6),_xlfn.SINGLE(JunDom1)+10,""))</f>
        <v>45447</v>
      </c>
      <c r="M19" s="11">
        <f>IF(DAY(_xlfn.SINGLE(JunDom1))=1,IF(AND(YEAR(_xlfn.SINGLE(JunDom1)+4)=_xlfn.SINGLE(AnoDoCalendário),MONTH(_xlfn.SINGLE(JunDom1)+4)=6),_xlfn.SINGLE(JunDom1)+4,""),IF(AND(YEAR(_xlfn.SINGLE(JunDom1)+11)=_xlfn.SINGLE(AnoDoCalendário),MONTH(_xlfn.SINGLE(JunDom1)+11)=6),_xlfn.SINGLE(JunDom1)+11,""))</f>
        <v>45448</v>
      </c>
      <c r="N19" s="11">
        <f>IF(DAY(_xlfn.SINGLE(JunDom1))=1,IF(AND(YEAR(_xlfn.SINGLE(JunDom1)+5)=_xlfn.SINGLE(AnoDoCalendário),MONTH(_xlfn.SINGLE(JunDom1)+5)=6),_xlfn.SINGLE(JunDom1)+5,""),IF(AND(YEAR(_xlfn.SINGLE(JunDom1)+12)=_xlfn.SINGLE(AnoDoCalendário),MONTH(_xlfn.SINGLE(JunDom1)+12)=6),_xlfn.SINGLE(JunDom1)+12,""))</f>
        <v>45449</v>
      </c>
      <c r="O19" s="11">
        <f>IF(DAY(_xlfn.SINGLE(JunDom1))=1,IF(AND(YEAR(_xlfn.SINGLE(JunDom1)+6)=_xlfn.SINGLE(AnoDoCalendário),MONTH(_xlfn.SINGLE(JunDom1)+6)=6),_xlfn.SINGLE(JunDom1)+6,""),IF(AND(YEAR(_xlfn.SINGLE(JunDom1)+13)=_xlfn.SINGLE(AnoDoCalendário),MONTH(_xlfn.SINGLE(JunDom1)+13)=6),_xlfn.SINGLE(JunDom1)+13,""))</f>
        <v>45450</v>
      </c>
      <c r="P19" s="11">
        <f>IF(DAY(_xlfn.SINGLE(JunDom1))=1,IF(AND(YEAR(_xlfn.SINGLE(JunDom1)+7)=_xlfn.SINGLE(AnoDoCalendário),MONTH(_xlfn.SINGLE(JunDom1)+7)=6),_xlfn.SINGLE(JunDom1)+7,""),IF(AND(YEAR(_xlfn.SINGLE(JunDom1)+14)=_xlfn.SINGLE(AnoDoCalendário),MONTH(_xlfn.SINGLE(JunDom1)+14)=6),_xlfn.SINGLE(JunDom1)+14,""))</f>
        <v>45451</v>
      </c>
      <c r="Q19" s="11">
        <f>IF(DAY(_xlfn.SINGLE(JunDom1))=1,IF(AND(YEAR(_xlfn.SINGLE(JunDom1)+8)=_xlfn.SINGLE(AnoDoCalendário),MONTH(_xlfn.SINGLE(JunDom1)+8)=6),_xlfn.SINGLE(JunDom1)+8,""),IF(AND(YEAR(_xlfn.SINGLE(JunDom1)+15)=_xlfn.SINGLE(AnoDoCalendário),MONTH(_xlfn.SINGLE(JunDom1)+15)=6),_xlfn.SINGLE(JunDom1)+15,""))</f>
        <v>45452</v>
      </c>
      <c r="R19" s="11">
        <f>IF(DAY(_xlfn.SINGLE(JunDom1))=1,IF(AND(YEAR(_xlfn.SINGLE(JunDom1)+9)=_xlfn.SINGLE(AnoDoCalendário),MONTH(_xlfn.SINGLE(JunDom1)+9)=6),_xlfn.SINGLE(JunDom1)+9,""),IF(AND(YEAR(_xlfn.SINGLE(JunDom1)+16)=_xlfn.SINGLE(AnoDoCalendário),MONTH(_xlfn.SINGLE(JunDom1)+16)=6),_xlfn.SINGLE(JunDom1)+16,""))</f>
        <v>45453</v>
      </c>
      <c r="S19" s="11">
        <f>IF(DAY(_xlfn.SINGLE(JunDom1))=1,IF(AND(YEAR(_xlfn.SINGLE(JunDom1)+10)=_xlfn.SINGLE(AnoDoCalendário),MONTH(_xlfn.SINGLE(JunDom1)+10)=6),_xlfn.SINGLE(JunDom1)+10,""),IF(AND(YEAR(_xlfn.SINGLE(JunDom1)+17)=_xlfn.SINGLE(AnoDoCalendário),MONTH(_xlfn.SINGLE(JunDom1)+17)=6),_xlfn.SINGLE(JunDom1)+17,""))</f>
        <v>45454</v>
      </c>
      <c r="T19" s="11">
        <f>IF(DAY(_xlfn.SINGLE(JunDom1))=1,IF(AND(YEAR(_xlfn.SINGLE(JunDom1)+11)=_xlfn.SINGLE(AnoDoCalendário),MONTH(_xlfn.SINGLE(JunDom1)+11)=6),_xlfn.SINGLE(JunDom1)+11,""),IF(AND(YEAR(_xlfn.SINGLE(JunDom1)+18)=_xlfn.SINGLE(AnoDoCalendário),MONTH(_xlfn.SINGLE(JunDom1)+18)=6),_xlfn.SINGLE(JunDom1)+18,""))</f>
        <v>45455</v>
      </c>
      <c r="U19" s="11">
        <f>IF(DAY(_xlfn.SINGLE(JunDom1))=1,IF(AND(YEAR(_xlfn.SINGLE(JunDom1)+12)=_xlfn.SINGLE(AnoDoCalendário),MONTH(_xlfn.SINGLE(JunDom1)+12)=6),_xlfn.SINGLE(JunDom1)+12,""),IF(AND(YEAR(_xlfn.SINGLE(JunDom1)+19)=_xlfn.SINGLE(AnoDoCalendário),MONTH(_xlfn.SINGLE(JunDom1)+19)=6),_xlfn.SINGLE(JunDom1)+19,""))</f>
        <v>45456</v>
      </c>
      <c r="V19" s="11">
        <f>IF(DAY(_xlfn.SINGLE(JunDom1))=1,IF(AND(YEAR(_xlfn.SINGLE(JunDom1)+13)=_xlfn.SINGLE(AnoDoCalendário),MONTH(_xlfn.SINGLE(JunDom1)+13)=6),_xlfn.SINGLE(JunDom1)+13,""),IF(AND(YEAR(_xlfn.SINGLE(JunDom1)+20)=_xlfn.SINGLE(AnoDoCalendário),MONTH(_xlfn.SINGLE(JunDom1)+20)=6),_xlfn.SINGLE(JunDom1)+20,""))</f>
        <v>45457</v>
      </c>
      <c r="W19" s="11">
        <f>IF(DAY(_xlfn.SINGLE(JunDom1))=1,IF(AND(YEAR(_xlfn.SINGLE(JunDom1)+14)=_xlfn.SINGLE(AnoDoCalendário),MONTH(_xlfn.SINGLE(JunDom1)+14)=6),_xlfn.SINGLE(JunDom1)+14,""),IF(AND(YEAR(_xlfn.SINGLE(JunDom1)+21)=_xlfn.SINGLE(AnoDoCalendário),MONTH(_xlfn.SINGLE(JunDom1)+21)=6),_xlfn.SINGLE(JunDom1)+21,""))</f>
        <v>45458</v>
      </c>
      <c r="X19" s="11">
        <f>IF(DAY(_xlfn.SINGLE(JunDom1))=1,IF(AND(YEAR(_xlfn.SINGLE(JunDom1)+15)=_xlfn.SINGLE(AnoDoCalendário),MONTH(_xlfn.SINGLE(JunDom1)+15)=6),_xlfn.SINGLE(JunDom1)+15,""),IF(AND(YEAR(_xlfn.SINGLE(JunDom1)+22)=_xlfn.SINGLE(AnoDoCalendário),MONTH(_xlfn.SINGLE(JunDom1)+22)=6),_xlfn.SINGLE(JunDom1)+22,""))</f>
        <v>45459</v>
      </c>
      <c r="Y19" s="11">
        <f>IF(DAY(_xlfn.SINGLE(JunDom1))=1,IF(AND(YEAR(_xlfn.SINGLE(JunDom1)+16)=_xlfn.SINGLE(AnoDoCalendário),MONTH(_xlfn.SINGLE(JunDom1)+16)=6),_xlfn.SINGLE(JunDom1)+16,""),IF(AND(YEAR(_xlfn.SINGLE(JunDom1)+23)=_xlfn.SINGLE(AnoDoCalendário),MONTH(_xlfn.SINGLE(JunDom1)+23)=6),_xlfn.SINGLE(JunDom1)+23,""))</f>
        <v>45460</v>
      </c>
      <c r="Z19" s="11">
        <f>IF(DAY(_xlfn.SINGLE(JunDom1))=1,IF(AND(YEAR(_xlfn.SINGLE(JunDom1)+17)=_xlfn.SINGLE(AnoDoCalendário),MONTH(_xlfn.SINGLE(JunDom1)+17)=6),_xlfn.SINGLE(JunDom1)+17,""),IF(AND(YEAR(_xlfn.SINGLE(JunDom1)+24)=_xlfn.SINGLE(AnoDoCalendário),MONTH(_xlfn.SINGLE(JunDom1)+24)=6),_xlfn.SINGLE(JunDom1)+24,""))</f>
        <v>45461</v>
      </c>
      <c r="AA19" s="11">
        <f>IF(DAY(_xlfn.SINGLE(JunDom1))=1,IF(AND(YEAR(_xlfn.SINGLE(JunDom1)+18)=_xlfn.SINGLE(AnoDoCalendário),MONTH(_xlfn.SINGLE(JunDom1)+18)=6),_xlfn.SINGLE(JunDom1)+18,""),IF(AND(YEAR(_xlfn.SINGLE(JunDom1)+25)=_xlfn.SINGLE(AnoDoCalendário),MONTH(_xlfn.SINGLE(JunDom1)+25)=6),_xlfn.SINGLE(JunDom1)+25,""))</f>
        <v>45462</v>
      </c>
      <c r="AB19" s="11">
        <f>IF(DAY(_xlfn.SINGLE(JunDom1))=1,IF(AND(YEAR(_xlfn.SINGLE(JunDom1)+19)=_xlfn.SINGLE(AnoDoCalendário),MONTH(_xlfn.SINGLE(JunDom1)+19)=6),_xlfn.SINGLE(JunDom1)+19,""),IF(AND(YEAR(_xlfn.SINGLE(JunDom1)+26)=_xlfn.SINGLE(AnoDoCalendário),MONTH(_xlfn.SINGLE(JunDom1)+26)=6),_xlfn.SINGLE(JunDom1)+26,""))</f>
        <v>45463</v>
      </c>
      <c r="AC19" s="11">
        <f>IF(DAY(_xlfn.SINGLE(JunDom1))=1,IF(AND(YEAR(_xlfn.SINGLE(JunDom1)+20)=_xlfn.SINGLE(AnoDoCalendário),MONTH(_xlfn.SINGLE(JunDom1)+20)=6),_xlfn.SINGLE(JunDom1)+20,""),IF(AND(YEAR(_xlfn.SINGLE(JunDom1)+27)=_xlfn.SINGLE(AnoDoCalendário),MONTH(_xlfn.SINGLE(JunDom1)+27)=6),_xlfn.SINGLE(JunDom1)+27,""))</f>
        <v>45464</v>
      </c>
      <c r="AD19" s="11">
        <f>IF(DAY(_xlfn.SINGLE(JunDom1))=1,IF(AND(YEAR(_xlfn.SINGLE(JunDom1)+21)=_xlfn.SINGLE(AnoDoCalendário),MONTH(_xlfn.SINGLE(JunDom1)+21)=6),_xlfn.SINGLE(JunDom1)+21,""),IF(AND(YEAR(_xlfn.SINGLE(JunDom1)+28)=_xlfn.SINGLE(AnoDoCalendário),MONTH(_xlfn.SINGLE(JunDom1)+28)=6),_xlfn.SINGLE(JunDom1)+28,""))</f>
        <v>45465</v>
      </c>
      <c r="AE19" s="11">
        <f>IF(DAY(_xlfn.SINGLE(JunDom1))=1,IF(AND(YEAR(_xlfn.SINGLE(JunDom1)+22)=_xlfn.SINGLE(AnoDoCalendário),MONTH(_xlfn.SINGLE(JunDom1)+22)=6),_xlfn.SINGLE(JunDom1)+22,""),IF(AND(YEAR(_xlfn.SINGLE(JunDom1)+29)=_xlfn.SINGLE(AnoDoCalendário),MONTH(_xlfn.SINGLE(JunDom1)+29)=6),_xlfn.SINGLE(JunDom1)+29,""))</f>
        <v>45466</v>
      </c>
      <c r="AF19" s="11">
        <f>IF(DAY(_xlfn.SINGLE(JunDom1))=1,IF(AND(YEAR(_xlfn.SINGLE(JunDom1)+23)=_xlfn.SINGLE(AnoDoCalendário),MONTH(_xlfn.SINGLE(JunDom1)+23)=6),_xlfn.SINGLE(JunDom1)+23,""),IF(AND(YEAR(_xlfn.SINGLE(JunDom1)+30)=_xlfn.SINGLE(AnoDoCalendário),MONTH(_xlfn.SINGLE(JunDom1)+30)=6),_xlfn.SINGLE(JunDom1)+30,""))</f>
        <v>45467</v>
      </c>
      <c r="AG19" s="11">
        <f>IF(DAY(_xlfn.SINGLE(JunDom1))=1,IF(AND(YEAR(_xlfn.SINGLE(JunDom1)+24)=_xlfn.SINGLE(AnoDoCalendário),MONTH(_xlfn.SINGLE(JunDom1)+24)=6),_xlfn.SINGLE(JunDom1)+24,""),IF(AND(YEAR(_xlfn.SINGLE(JunDom1)+31)=_xlfn.SINGLE(AnoDoCalendário),MONTH(_xlfn.SINGLE(JunDom1)+31)=6),_xlfn.SINGLE(JunDom1)+31,""))</f>
        <v>45468</v>
      </c>
      <c r="AH19" s="11">
        <f>IF(DAY(_xlfn.SINGLE(JunDom1))=1,IF(AND(YEAR(_xlfn.SINGLE(JunDom1)+25)=_xlfn.SINGLE(AnoDoCalendário),MONTH(_xlfn.SINGLE(JunDom1)+25)=6),_xlfn.SINGLE(JunDom1)+25,""),IF(AND(YEAR(_xlfn.SINGLE(JunDom1)+32)=_xlfn.SINGLE(AnoDoCalendário),MONTH(_xlfn.SINGLE(JunDom1)+32)=6),_xlfn.SINGLE(JunDom1)+32,""))</f>
        <v>45469</v>
      </c>
      <c r="AI19" s="11">
        <f>IF(DAY(_xlfn.SINGLE(JunDom1))=1,IF(AND(YEAR(_xlfn.SINGLE(JunDom1)+26)=_xlfn.SINGLE(AnoDoCalendário),MONTH(_xlfn.SINGLE(JunDom1)+26)=6),_xlfn.SINGLE(JunDom1)+26,""),IF(AND(YEAR(_xlfn.SINGLE(JunDom1)+33)=_xlfn.SINGLE(AnoDoCalendário),MONTH(_xlfn.SINGLE(JunDom1)+33)=6),_xlfn.SINGLE(JunDom1)+33,""))</f>
        <v>45470</v>
      </c>
      <c r="AJ19" s="11">
        <f>IF(DAY(_xlfn.SINGLE(JunDom1))=1,IF(AND(YEAR(_xlfn.SINGLE(JunDom1)+27)=_xlfn.SINGLE(AnoDoCalendário),MONTH(_xlfn.SINGLE(JunDom1)+27)=6),_xlfn.SINGLE(JunDom1)+27,""),IF(AND(YEAR(_xlfn.SINGLE(JunDom1)+34)=_xlfn.SINGLE(AnoDoCalendário),MONTH(_xlfn.SINGLE(JunDom1)+34)=6),_xlfn.SINGLE(JunDom1)+34,""))</f>
        <v>45471</v>
      </c>
      <c r="AK19" s="11">
        <f>IF(DAY(_xlfn.SINGLE(JunDom1))=1,IF(AND(YEAR(_xlfn.SINGLE(JunDom1)+28)=_xlfn.SINGLE(AnoDoCalendário),MONTH(_xlfn.SINGLE(JunDom1)+28)=6),_xlfn.SINGLE(JunDom1)+28,""),IF(AND(YEAR(_xlfn.SINGLE(JunDom1)+35)=_xlfn.SINGLE(AnoDoCalendário),MONTH(_xlfn.SINGLE(JunDom1)+35)=6),_xlfn.SINGLE(JunDom1)+35,""))</f>
        <v>45472</v>
      </c>
      <c r="AL19" s="11">
        <f>IF(DAY(_xlfn.SINGLE(JunDom1))=1,IF(AND(YEAR(_xlfn.SINGLE(JunDom1)+29)=_xlfn.SINGLE(AnoDoCalendário),MONTH(_xlfn.SINGLE(JunDom1)+29)=6),_xlfn.SINGLE(JunDom1)+29,""),IF(AND(YEAR(_xlfn.SINGLE(JunDom1)+36)=_xlfn.SINGLE(AnoDoCalendário),MONTH(_xlfn.SINGLE(JunDom1)+36)=6),_xlfn.SINGLE(JunDom1)+36,""))</f>
        <v>45473</v>
      </c>
      <c r="AM19" s="12" t="str">
        <f>IF(DAY(_xlfn.SINGLE(JunDom1))=1,IF(AND(YEAR(_xlfn.SINGLE(JunDom1)+30)=_xlfn.SINGLE(AnoDoCalendário),MONTH(_xlfn.SINGLE(JunDom1)+30)=6),_xlfn.SINGLE(JunDom1)+30,""),IF(AND(YEAR(_xlfn.SINGLE(JunDom1)+37)=_xlfn.SINGLE(AnoDoCalendário),MONTH(_xlfn.SINGLE(JunDom1)+37)=6),_xlfn.SINGLE(JunDom1)+37,""))</f>
        <v/>
      </c>
      <c r="XFC19" s="37" t="s">
        <v>32</v>
      </c>
    </row>
    <row r="20" spans="2:39 16382:16383" s="9" customFormat="1" ht="18.95" customHeight="1" x14ac:dyDescent="0.3">
      <c r="B20" s="43"/>
      <c r="C20" s="10" t="s">
        <v>0</v>
      </c>
      <c r="D20" s="10" t="s">
        <v>1</v>
      </c>
      <c r="E20" s="10" t="s">
        <v>2</v>
      </c>
      <c r="F20" s="10" t="s">
        <v>3</v>
      </c>
      <c r="G20" s="10" t="s">
        <v>4</v>
      </c>
      <c r="H20" s="10" t="s">
        <v>5</v>
      </c>
      <c r="I20" s="10" t="s">
        <v>6</v>
      </c>
      <c r="J20" s="10" t="s">
        <v>0</v>
      </c>
      <c r="K20" s="10" t="s">
        <v>1</v>
      </c>
      <c r="L20" s="10" t="s">
        <v>2</v>
      </c>
      <c r="M20" s="10" t="s">
        <v>3</v>
      </c>
      <c r="N20" s="10" t="s">
        <v>4</v>
      </c>
      <c r="O20" s="10" t="s">
        <v>5</v>
      </c>
      <c r="P20" s="10" t="s">
        <v>6</v>
      </c>
      <c r="Q20" s="10" t="s">
        <v>0</v>
      </c>
      <c r="R20" s="10" t="s">
        <v>1</v>
      </c>
      <c r="S20" s="10" t="s">
        <v>2</v>
      </c>
      <c r="T20" s="10" t="s">
        <v>3</v>
      </c>
      <c r="U20" s="10" t="s">
        <v>4</v>
      </c>
      <c r="V20" s="10" t="s">
        <v>5</v>
      </c>
      <c r="W20" s="10" t="s">
        <v>6</v>
      </c>
      <c r="X20" s="10" t="s">
        <v>0</v>
      </c>
      <c r="Y20" s="10" t="s">
        <v>1</v>
      </c>
      <c r="Z20" s="10" t="s">
        <v>2</v>
      </c>
      <c r="AA20" s="10" t="s">
        <v>3</v>
      </c>
      <c r="AB20" s="10" t="s">
        <v>4</v>
      </c>
      <c r="AC20" s="10" t="s">
        <v>5</v>
      </c>
      <c r="AD20" s="10" t="s">
        <v>6</v>
      </c>
      <c r="AE20" s="10" t="s">
        <v>0</v>
      </c>
      <c r="AF20" s="10" t="s">
        <v>1</v>
      </c>
      <c r="AG20" s="10" t="s">
        <v>2</v>
      </c>
      <c r="AH20" s="10" t="s">
        <v>3</v>
      </c>
      <c r="AI20" s="10" t="s">
        <v>4</v>
      </c>
      <c r="AJ20" s="10" t="s">
        <v>5</v>
      </c>
      <c r="AK20" s="10" t="s">
        <v>6</v>
      </c>
      <c r="AL20" s="10" t="s">
        <v>0</v>
      </c>
      <c r="AM20" s="13" t="s">
        <v>1</v>
      </c>
      <c r="XFC20" s="36" t="s">
        <v>15</v>
      </c>
    </row>
    <row r="21" spans="2:39 16382:16383" ht="18.95" customHeight="1" x14ac:dyDescent="0.3">
      <c r="B21" s="8"/>
      <c r="C21" s="16"/>
      <c r="D21" s="16"/>
      <c r="E21" s="16"/>
      <c r="F21" s="16"/>
      <c r="G21" s="16"/>
      <c r="H21" s="16"/>
      <c r="I21" s="17"/>
      <c r="J21" s="17"/>
      <c r="K21" s="16"/>
      <c r="M21" s="16"/>
      <c r="N21" s="40"/>
      <c r="O21" s="16"/>
      <c r="P21" s="25"/>
      <c r="Q21" s="17"/>
      <c r="R21" s="16"/>
      <c r="T21" s="16"/>
      <c r="U21" s="40"/>
      <c r="V21" s="16"/>
      <c r="W21" s="17"/>
      <c r="X21" s="17"/>
      <c r="Y21" s="16"/>
      <c r="Z21" s="16"/>
      <c r="AA21" s="16"/>
      <c r="AB21" s="16"/>
      <c r="AD21" s="40"/>
      <c r="AE21" s="17"/>
      <c r="AF21" s="28"/>
      <c r="AG21" s="40"/>
      <c r="AH21" s="16"/>
      <c r="AI21" s="28"/>
      <c r="AJ21" s="28"/>
      <c r="AK21" s="16"/>
      <c r="AL21" s="16"/>
      <c r="AM21" s="16"/>
      <c r="XFB21" s="9"/>
      <c r="XFC21" s="35" t="s">
        <v>24</v>
      </c>
    </row>
    <row r="22" spans="2:39 16382:16383" s="9" customFormat="1" ht="18.95" customHeight="1" x14ac:dyDescent="0.3">
      <c r="B22" s="42">
        <f>DATE(_xlfn.SINGLE(AnoDoCalendário),7,1)</f>
        <v>45474</v>
      </c>
      <c r="C22" s="11" t="str">
        <f>IF(DAY(_xlfn.SINGLE(JulDom1))=1,"",IF(AND(YEAR(_xlfn.SINGLE(JulDom1)+1)=_xlfn.SINGLE(AnoDoCalendário),MONTH(_xlfn.SINGLE(JulDom1)+1)=7),_xlfn.SINGLE(JulDom1)+1,""))</f>
        <v/>
      </c>
      <c r="D22" s="11">
        <f>IF(DAY(_xlfn.SINGLE(JulDom1))=1,"",IF(AND(YEAR(_xlfn.SINGLE(JulDom1)+2)=_xlfn.SINGLE(AnoDoCalendário),MONTH(_xlfn.SINGLE(JulDom1)+2)=7),_xlfn.SINGLE(JulDom1)+2,""))</f>
        <v>45474</v>
      </c>
      <c r="E22" s="11">
        <f>IF(DAY(_xlfn.SINGLE(JulDom1))=1,"",IF(AND(YEAR(_xlfn.SINGLE(JulDom1)+3)=_xlfn.SINGLE(AnoDoCalendário),MONTH(_xlfn.SINGLE(JulDom1)+3)=7),_xlfn.SINGLE(JulDom1)+3,""))</f>
        <v>45475</v>
      </c>
      <c r="F22" s="11">
        <f>IF(DAY(_xlfn.SINGLE(JulDom1))=1,"",IF(AND(YEAR(_xlfn.SINGLE(JulDom1)+4)=_xlfn.SINGLE(AnoDoCalendário),MONTH(_xlfn.SINGLE(JulDom1)+4)=7),_xlfn.SINGLE(JulDom1)+4,""))</f>
        <v>45476</v>
      </c>
      <c r="G22" s="11">
        <f>IF(DAY(_xlfn.SINGLE(JulDom1))=1,"",IF(AND(YEAR(_xlfn.SINGLE(JulDom1)+5)=_xlfn.SINGLE(AnoDoCalendário),MONTH(_xlfn.SINGLE(JulDom1)+5)=7),_xlfn.SINGLE(JulDom1)+5,""))</f>
        <v>45477</v>
      </c>
      <c r="H22" s="11">
        <f>IF(DAY(_xlfn.SINGLE(JulDom1))=1,"",IF(AND(YEAR(_xlfn.SINGLE(JulDom1)+6)=_xlfn.SINGLE(AnoDoCalendário),MONTH(_xlfn.SINGLE(JulDom1)+6)=7),_xlfn.SINGLE(JulDom1)+6,""))</f>
        <v>45478</v>
      </c>
      <c r="I22" s="11">
        <f>_xlfn.SINGLE(IF(DAY(_xlfn.SINGLE(JulDom1))=1,IF(AND(YEAR(_xlfn.SINGLE(JulDom1))=_xlfn.SINGLE(AnoDoCalendário),MONTH(_xlfn.SINGLE(JulDom1))=7),JulDom1,""),IF(AND(YEAR(_xlfn.SINGLE(JulDom1)+7)=_xlfn.SINGLE(AnoDoCalendário),MONTH(_xlfn.SINGLE(JulDom1)+7)=7),_xlfn.SINGLE(JulDom1)+7,"")))</f>
        <v>45479</v>
      </c>
      <c r="J22" s="11">
        <f>IF(DAY(_xlfn.SINGLE(JulDom1))=1,IF(AND(YEAR(_xlfn.SINGLE(JulDom1)+1)=_xlfn.SINGLE(AnoDoCalendário),MONTH(_xlfn.SINGLE(JulDom1)+1)=7),_xlfn.SINGLE(JulDom1)+1,""),IF(AND(YEAR(_xlfn.SINGLE(JulDom1)+8)=_xlfn.SINGLE(AnoDoCalendário),MONTH(_xlfn.SINGLE(JulDom1)+8)=7),_xlfn.SINGLE(JulDom1)+8,""))</f>
        <v>45480</v>
      </c>
      <c r="K22" s="11">
        <f>IF(DAY(_xlfn.SINGLE(JulDom1))=1,IF(AND(YEAR(_xlfn.SINGLE(JulDom1)+2)=_xlfn.SINGLE(AnoDoCalendário),MONTH(_xlfn.SINGLE(JulDom1)+2)=7),_xlfn.SINGLE(JulDom1)+2,""),IF(AND(YEAR(_xlfn.SINGLE(JulDom1)+9)=_xlfn.SINGLE(AnoDoCalendário),MONTH(_xlfn.SINGLE(JulDom1)+9)=7),_xlfn.SINGLE(JulDom1)+9,""))</f>
        <v>45481</v>
      </c>
      <c r="L22" s="11">
        <f>IF(DAY(_xlfn.SINGLE(JulDom1))=1,IF(AND(YEAR(_xlfn.SINGLE(JulDom1)+3)=_xlfn.SINGLE(AnoDoCalendário),MONTH(_xlfn.SINGLE(JulDom1)+3)=7),_xlfn.SINGLE(JulDom1)+3,""),IF(AND(YEAR(_xlfn.SINGLE(JulDom1)+10)=_xlfn.SINGLE(AnoDoCalendário),MONTH(_xlfn.SINGLE(JulDom1)+10)=7),_xlfn.SINGLE(JulDom1)+10,""))</f>
        <v>45482</v>
      </c>
      <c r="M22" s="11">
        <f>IF(DAY(_xlfn.SINGLE(JulDom1))=1,IF(AND(YEAR(_xlfn.SINGLE(JulDom1)+4)=_xlfn.SINGLE(AnoDoCalendário),MONTH(_xlfn.SINGLE(JulDom1)+4)=7),_xlfn.SINGLE(JulDom1)+4,""),IF(AND(YEAR(_xlfn.SINGLE(JulDom1)+11)=_xlfn.SINGLE(AnoDoCalendário),MONTH(_xlfn.SINGLE(JulDom1)+11)=7),_xlfn.SINGLE(JulDom1)+11,""))</f>
        <v>45483</v>
      </c>
      <c r="N22" s="11">
        <f>IF(DAY(_xlfn.SINGLE(JulDom1))=1,IF(AND(YEAR(_xlfn.SINGLE(JulDom1)+5)=_xlfn.SINGLE(AnoDoCalendário),MONTH(_xlfn.SINGLE(JulDom1)+5)=7),_xlfn.SINGLE(JulDom1)+5,""),IF(AND(YEAR(_xlfn.SINGLE(JulDom1)+12)=_xlfn.SINGLE(AnoDoCalendário),MONTH(_xlfn.SINGLE(JulDom1)+12)=7),_xlfn.SINGLE(JulDom1)+12,""))</f>
        <v>45484</v>
      </c>
      <c r="O22" s="11">
        <f>IF(DAY(_xlfn.SINGLE(JulDom1))=1,IF(AND(YEAR(_xlfn.SINGLE(JulDom1)+6)=_xlfn.SINGLE(AnoDoCalendário),MONTH(_xlfn.SINGLE(JulDom1)+6)=7),_xlfn.SINGLE(JulDom1)+6,""),IF(AND(YEAR(_xlfn.SINGLE(JulDom1)+13)=_xlfn.SINGLE(AnoDoCalendário),MONTH(_xlfn.SINGLE(JulDom1)+13)=7),_xlfn.SINGLE(JulDom1)+13,""))</f>
        <v>45485</v>
      </c>
      <c r="P22" s="11">
        <f>IF(DAY(_xlfn.SINGLE(JulDom1))=1,IF(AND(YEAR(_xlfn.SINGLE(JulDom1)+7)=_xlfn.SINGLE(AnoDoCalendário),MONTH(_xlfn.SINGLE(JulDom1)+7)=7),_xlfn.SINGLE(JulDom1)+7,""),IF(AND(YEAR(_xlfn.SINGLE(JulDom1)+14)=_xlfn.SINGLE(AnoDoCalendário),MONTH(_xlfn.SINGLE(JulDom1)+14)=7),_xlfn.SINGLE(JulDom1)+14,""))</f>
        <v>45486</v>
      </c>
      <c r="Q22" s="11">
        <f>IF(DAY(_xlfn.SINGLE(JulDom1))=1,IF(AND(YEAR(_xlfn.SINGLE(JulDom1)+8)=_xlfn.SINGLE(AnoDoCalendário),MONTH(_xlfn.SINGLE(JulDom1)+8)=7),_xlfn.SINGLE(JulDom1)+8,""),IF(AND(YEAR(_xlfn.SINGLE(JulDom1)+15)=_xlfn.SINGLE(AnoDoCalendário),MONTH(_xlfn.SINGLE(JulDom1)+15)=7),_xlfn.SINGLE(JulDom1)+15,""))</f>
        <v>45487</v>
      </c>
      <c r="R22" s="11">
        <f>IF(DAY(_xlfn.SINGLE(JulDom1))=1,IF(AND(YEAR(_xlfn.SINGLE(JulDom1)+9)=_xlfn.SINGLE(AnoDoCalendário),MONTH(_xlfn.SINGLE(JulDom1)+9)=7),_xlfn.SINGLE(JulDom1)+9,""),IF(AND(YEAR(_xlfn.SINGLE(JulDom1)+16)=_xlfn.SINGLE(AnoDoCalendário),MONTH(_xlfn.SINGLE(JulDom1)+16)=7),_xlfn.SINGLE(JulDom1)+16,""))</f>
        <v>45488</v>
      </c>
      <c r="S22" s="11">
        <f>IF(DAY(_xlfn.SINGLE(JulDom1))=1,IF(AND(YEAR(_xlfn.SINGLE(JulDom1)+10)=_xlfn.SINGLE(AnoDoCalendário),MONTH(_xlfn.SINGLE(JulDom1)+10)=7),_xlfn.SINGLE(JulDom1)+10,""),IF(AND(YEAR(_xlfn.SINGLE(JulDom1)+17)=_xlfn.SINGLE(AnoDoCalendário),MONTH(_xlfn.SINGLE(JulDom1)+17)=7),_xlfn.SINGLE(JulDom1)+17,""))</f>
        <v>45489</v>
      </c>
      <c r="T22" s="11">
        <f>IF(DAY(_xlfn.SINGLE(JulDom1))=1,IF(AND(YEAR(_xlfn.SINGLE(JulDom1)+11)=_xlfn.SINGLE(AnoDoCalendário),MONTH(_xlfn.SINGLE(JulDom1)+11)=7),_xlfn.SINGLE(JulDom1)+11,""),IF(AND(YEAR(_xlfn.SINGLE(JulDom1)+18)=_xlfn.SINGLE(AnoDoCalendário),MONTH(_xlfn.SINGLE(JulDom1)+18)=7),_xlfn.SINGLE(JulDom1)+18,""))</f>
        <v>45490</v>
      </c>
      <c r="U22" s="11">
        <f>IF(DAY(_xlfn.SINGLE(JulDom1))=1,IF(AND(YEAR(_xlfn.SINGLE(JulDom1)+12)=_xlfn.SINGLE(AnoDoCalendário),MONTH(_xlfn.SINGLE(JulDom1)+12)=7),_xlfn.SINGLE(JulDom1)+12,""),IF(AND(YEAR(_xlfn.SINGLE(JulDom1)+19)=_xlfn.SINGLE(AnoDoCalendário),MONTH(_xlfn.SINGLE(JulDom1)+19)=7),_xlfn.SINGLE(JulDom1)+19,""))</f>
        <v>45491</v>
      </c>
      <c r="V22" s="11">
        <f>IF(DAY(_xlfn.SINGLE(JulDom1))=1,IF(AND(YEAR(_xlfn.SINGLE(JulDom1)+13)=_xlfn.SINGLE(AnoDoCalendário),MONTH(_xlfn.SINGLE(JulDom1)+13)=7),_xlfn.SINGLE(JulDom1)+13,""),IF(AND(YEAR(_xlfn.SINGLE(JulDom1)+20)=_xlfn.SINGLE(AnoDoCalendário),MONTH(_xlfn.SINGLE(JulDom1)+20)=7),_xlfn.SINGLE(JulDom1)+20,""))</f>
        <v>45492</v>
      </c>
      <c r="W22" s="11">
        <f>IF(DAY(_xlfn.SINGLE(JulDom1))=1,IF(AND(YEAR(_xlfn.SINGLE(JulDom1)+14)=_xlfn.SINGLE(AnoDoCalendário),MONTH(_xlfn.SINGLE(JulDom1)+14)=7),_xlfn.SINGLE(JulDom1)+14,""),IF(AND(YEAR(_xlfn.SINGLE(JulDom1)+21)=_xlfn.SINGLE(AnoDoCalendário),MONTH(_xlfn.SINGLE(JulDom1)+21)=7),_xlfn.SINGLE(JulDom1)+21,""))</f>
        <v>45493</v>
      </c>
      <c r="X22" s="11">
        <f>IF(DAY(_xlfn.SINGLE(JulDom1))=1,IF(AND(YEAR(_xlfn.SINGLE(JulDom1)+15)=_xlfn.SINGLE(AnoDoCalendário),MONTH(_xlfn.SINGLE(JulDom1)+15)=7),_xlfn.SINGLE(JulDom1)+15,""),IF(AND(YEAR(_xlfn.SINGLE(JulDom1)+22)=_xlfn.SINGLE(AnoDoCalendário),MONTH(_xlfn.SINGLE(JulDom1)+22)=7),_xlfn.SINGLE(JulDom1)+22,""))</f>
        <v>45494</v>
      </c>
      <c r="Y22" s="11">
        <f>IF(DAY(_xlfn.SINGLE(JulDom1))=1,IF(AND(YEAR(_xlfn.SINGLE(JulDom1)+16)=_xlfn.SINGLE(AnoDoCalendário),MONTH(_xlfn.SINGLE(JulDom1)+16)=7),_xlfn.SINGLE(JulDom1)+16,""),IF(AND(YEAR(_xlfn.SINGLE(JulDom1)+23)=_xlfn.SINGLE(AnoDoCalendário),MONTH(_xlfn.SINGLE(JulDom1)+23)=7),_xlfn.SINGLE(JulDom1)+23,""))</f>
        <v>45495</v>
      </c>
      <c r="Z22" s="11">
        <f>IF(DAY(_xlfn.SINGLE(JulDom1))=1,IF(AND(YEAR(_xlfn.SINGLE(JulDom1)+17)=_xlfn.SINGLE(AnoDoCalendário),MONTH(_xlfn.SINGLE(JulDom1)+17)=7),_xlfn.SINGLE(JulDom1)+17,""),IF(AND(YEAR(_xlfn.SINGLE(JulDom1)+24)=_xlfn.SINGLE(AnoDoCalendário),MONTH(_xlfn.SINGLE(JulDom1)+24)=7),_xlfn.SINGLE(JulDom1)+24,""))</f>
        <v>45496</v>
      </c>
      <c r="AA22" s="11">
        <f>IF(DAY(_xlfn.SINGLE(JulDom1))=1,IF(AND(YEAR(_xlfn.SINGLE(JulDom1)+18)=_xlfn.SINGLE(AnoDoCalendário),MONTH(_xlfn.SINGLE(JulDom1)+18)=7),_xlfn.SINGLE(JulDom1)+18,""),IF(AND(YEAR(_xlfn.SINGLE(JulDom1)+25)=_xlfn.SINGLE(AnoDoCalendário),MONTH(_xlfn.SINGLE(JulDom1)+25)=7),_xlfn.SINGLE(JulDom1)+25,""))</f>
        <v>45497</v>
      </c>
      <c r="AB22" s="11">
        <f>IF(DAY(_xlfn.SINGLE(JulDom1))=1,IF(AND(YEAR(_xlfn.SINGLE(JulDom1)+19)=_xlfn.SINGLE(AnoDoCalendário),MONTH(_xlfn.SINGLE(JulDom1)+19)=7),_xlfn.SINGLE(JulDom1)+19,""),IF(AND(YEAR(_xlfn.SINGLE(JulDom1)+26)=_xlfn.SINGLE(AnoDoCalendário),MONTH(_xlfn.SINGLE(JulDom1)+26)=7),_xlfn.SINGLE(JulDom1)+26,""))</f>
        <v>45498</v>
      </c>
      <c r="AC22" s="11">
        <f>IF(DAY(_xlfn.SINGLE(JulDom1))=1,IF(AND(YEAR(_xlfn.SINGLE(JulDom1)+20)=_xlfn.SINGLE(AnoDoCalendário),MONTH(_xlfn.SINGLE(JulDom1)+20)=7),_xlfn.SINGLE(JulDom1)+20,""),IF(AND(YEAR(_xlfn.SINGLE(JulDom1)+27)=_xlfn.SINGLE(AnoDoCalendário),MONTH(_xlfn.SINGLE(JulDom1)+27)=7),_xlfn.SINGLE(JulDom1)+27,""))</f>
        <v>45499</v>
      </c>
      <c r="AD22" s="11">
        <f>IF(DAY(_xlfn.SINGLE(JulDom1))=1,IF(AND(YEAR(_xlfn.SINGLE(JulDom1)+21)=_xlfn.SINGLE(AnoDoCalendário),MONTH(_xlfn.SINGLE(JulDom1)+21)=7),_xlfn.SINGLE(JulDom1)+21,""),IF(AND(YEAR(_xlfn.SINGLE(JulDom1)+28)=_xlfn.SINGLE(AnoDoCalendário),MONTH(_xlfn.SINGLE(JulDom1)+28)=7),_xlfn.SINGLE(JulDom1)+28,""))</f>
        <v>45500</v>
      </c>
      <c r="AE22" s="11">
        <f>IF(DAY(_xlfn.SINGLE(JulDom1))=1,IF(AND(YEAR(_xlfn.SINGLE(JulDom1)+22)=_xlfn.SINGLE(AnoDoCalendário),MONTH(_xlfn.SINGLE(JulDom1)+22)=7),_xlfn.SINGLE(JulDom1)+22,""),IF(AND(YEAR(_xlfn.SINGLE(JulDom1)+29)=_xlfn.SINGLE(AnoDoCalendário),MONTH(_xlfn.SINGLE(JulDom1)+29)=7),_xlfn.SINGLE(JulDom1)+29,""))</f>
        <v>45501</v>
      </c>
      <c r="AF22" s="11">
        <f>IF(DAY(_xlfn.SINGLE(JulDom1))=1,IF(AND(YEAR(_xlfn.SINGLE(JulDom1)+23)=_xlfn.SINGLE(AnoDoCalendário),MONTH(_xlfn.SINGLE(JulDom1)+23)=7),_xlfn.SINGLE(JulDom1)+23,""),IF(AND(YEAR(_xlfn.SINGLE(JulDom1)+30)=_xlfn.SINGLE(AnoDoCalendário),MONTH(_xlfn.SINGLE(JulDom1)+30)=7),_xlfn.SINGLE(JulDom1)+30,""))</f>
        <v>45502</v>
      </c>
      <c r="AG22" s="11">
        <f>IF(DAY(_xlfn.SINGLE(JulDom1))=1,IF(AND(YEAR(_xlfn.SINGLE(JulDom1)+24)=_xlfn.SINGLE(AnoDoCalendário),MONTH(_xlfn.SINGLE(JulDom1)+24)=7),_xlfn.SINGLE(JulDom1)+24,""),IF(AND(YEAR(_xlfn.SINGLE(JulDom1)+31)=_xlfn.SINGLE(AnoDoCalendário),MONTH(_xlfn.SINGLE(JulDom1)+31)=7),_xlfn.SINGLE(JulDom1)+31,""))</f>
        <v>45503</v>
      </c>
      <c r="AH22" s="11">
        <f>IF(DAY(_xlfn.SINGLE(JulDom1))=1,IF(AND(YEAR(_xlfn.SINGLE(JulDom1)+25)=_xlfn.SINGLE(AnoDoCalendário),MONTH(_xlfn.SINGLE(JulDom1)+25)=7),_xlfn.SINGLE(JulDom1)+25,""),IF(AND(YEAR(_xlfn.SINGLE(JulDom1)+32)=_xlfn.SINGLE(AnoDoCalendário),MONTH(_xlfn.SINGLE(JulDom1)+32)=7),_xlfn.SINGLE(JulDom1)+32,""))</f>
        <v>45504</v>
      </c>
      <c r="AI22" s="11" t="str">
        <f>IF(DAY(_xlfn.SINGLE(JulDom1))=1,IF(AND(YEAR(_xlfn.SINGLE(JulDom1)+26)=_xlfn.SINGLE(AnoDoCalendário),MONTH(_xlfn.SINGLE(JulDom1)+26)=7),_xlfn.SINGLE(JulDom1)+26,""),IF(AND(YEAR(_xlfn.SINGLE(JulDom1)+33)=_xlfn.SINGLE(AnoDoCalendário),MONTH(_xlfn.SINGLE(JulDom1)+33)=7),_xlfn.SINGLE(JulDom1)+33,""))</f>
        <v/>
      </c>
      <c r="AJ22" s="11" t="str">
        <f>IF(DAY(_xlfn.SINGLE(JulDom1))=1,IF(AND(YEAR(_xlfn.SINGLE(JulDom1)+27)=_xlfn.SINGLE(AnoDoCalendário),MONTH(_xlfn.SINGLE(JulDom1)+27)=7),_xlfn.SINGLE(JulDom1)+27,""),IF(AND(YEAR(_xlfn.SINGLE(JulDom1)+34)=_xlfn.SINGLE(AnoDoCalendário),MONTH(_xlfn.SINGLE(JulDom1)+34)=7),_xlfn.SINGLE(JulDom1)+34,""))</f>
        <v/>
      </c>
      <c r="AK22" s="11" t="str">
        <f>IF(DAY(_xlfn.SINGLE(JulDom1))=1,IF(AND(YEAR(_xlfn.SINGLE(JulDom1)+28)=_xlfn.SINGLE(AnoDoCalendário),MONTH(_xlfn.SINGLE(JulDom1)+28)=7),_xlfn.SINGLE(JulDom1)+28,""),IF(AND(YEAR(_xlfn.SINGLE(JulDom1)+35)=_xlfn.SINGLE(AnoDoCalendário),MONTH(_xlfn.SINGLE(JulDom1)+35)=7),_xlfn.SINGLE(JulDom1)+35,""))</f>
        <v/>
      </c>
      <c r="AL22" s="11" t="str">
        <f>IF(DAY(_xlfn.SINGLE(JulDom1))=1,IF(AND(YEAR(_xlfn.SINGLE(JulDom1)+29)=_xlfn.SINGLE(AnoDoCalendário),MONTH(_xlfn.SINGLE(JulDom1)+29)=7),_xlfn.SINGLE(JulDom1)+29,""),IF(AND(YEAR(_xlfn.SINGLE(JulDom1)+36)=_xlfn.SINGLE(AnoDoCalendário),MONTH(_xlfn.SINGLE(JulDom1)+36)=7),_xlfn.SINGLE(JulDom1)+36,""))</f>
        <v/>
      </c>
      <c r="AM22" s="12" t="str">
        <f>IF(DAY(_xlfn.SINGLE(JulDom1))=1,IF(AND(YEAR(_xlfn.SINGLE(JulDom1)+30)=_xlfn.SINGLE(AnoDoCalendário),MONTH(_xlfn.SINGLE(JulDom1)+30)=7),_xlfn.SINGLE(JulDom1)+30,""),IF(AND(YEAR(_xlfn.SINGLE(JulDom1)+37)=_xlfn.SINGLE(AnoDoCalendário),MONTH(_xlfn.SINGLE(JulDom1)+37)=7),_xlfn.SINGLE(JulDom1)+37,""))</f>
        <v/>
      </c>
      <c r="XFC22" s="35" t="s">
        <v>25</v>
      </c>
    </row>
    <row r="23" spans="2:39 16382:16383" s="9" customFormat="1" ht="18.95" customHeight="1" x14ac:dyDescent="0.3">
      <c r="B23" s="43"/>
      <c r="C23" s="10" t="s">
        <v>0</v>
      </c>
      <c r="D23" s="10" t="s">
        <v>1</v>
      </c>
      <c r="E23" s="10" t="s">
        <v>2</v>
      </c>
      <c r="F23" s="10" t="s">
        <v>3</v>
      </c>
      <c r="G23" s="10" t="s">
        <v>4</v>
      </c>
      <c r="H23" s="10" t="s">
        <v>5</v>
      </c>
      <c r="I23" s="10" t="s">
        <v>6</v>
      </c>
      <c r="J23" s="10" t="s">
        <v>0</v>
      </c>
      <c r="K23" s="10" t="s">
        <v>1</v>
      </c>
      <c r="L23" s="10" t="s">
        <v>2</v>
      </c>
      <c r="M23" s="10" t="s">
        <v>3</v>
      </c>
      <c r="N23" s="10" t="s">
        <v>4</v>
      </c>
      <c r="O23" s="10" t="s">
        <v>5</v>
      </c>
      <c r="P23" s="10" t="s">
        <v>6</v>
      </c>
      <c r="Q23" s="10" t="s">
        <v>0</v>
      </c>
      <c r="R23" s="10" t="s">
        <v>1</v>
      </c>
      <c r="S23" s="10" t="s">
        <v>2</v>
      </c>
      <c r="T23" s="10" t="s">
        <v>3</v>
      </c>
      <c r="U23" s="10" t="s">
        <v>4</v>
      </c>
      <c r="V23" s="10" t="s">
        <v>5</v>
      </c>
      <c r="W23" s="10" t="s">
        <v>6</v>
      </c>
      <c r="X23" s="10" t="s">
        <v>0</v>
      </c>
      <c r="Y23" s="10" t="s">
        <v>1</v>
      </c>
      <c r="Z23" s="10" t="s">
        <v>2</v>
      </c>
      <c r="AA23" s="10" t="s">
        <v>3</v>
      </c>
      <c r="AB23" s="10" t="s">
        <v>4</v>
      </c>
      <c r="AC23" s="10" t="s">
        <v>5</v>
      </c>
      <c r="AD23" s="10" t="s">
        <v>6</v>
      </c>
      <c r="AE23" s="10" t="s">
        <v>0</v>
      </c>
      <c r="AF23" s="10" t="s">
        <v>1</v>
      </c>
      <c r="AG23" s="10" t="s">
        <v>2</v>
      </c>
      <c r="AH23" s="10" t="s">
        <v>3</v>
      </c>
      <c r="AI23" s="10" t="s">
        <v>4</v>
      </c>
      <c r="AJ23" s="10" t="s">
        <v>5</v>
      </c>
      <c r="AK23" s="10" t="s">
        <v>6</v>
      </c>
      <c r="AL23" s="10" t="s">
        <v>0</v>
      </c>
      <c r="AM23" s="13" t="s">
        <v>1</v>
      </c>
      <c r="XFC23" s="35" t="s">
        <v>26</v>
      </c>
    </row>
    <row r="24" spans="2:39 16382:16383" ht="18.95" customHeight="1" x14ac:dyDescent="0.3">
      <c r="B24" s="8"/>
      <c r="C24" s="16"/>
      <c r="D24" s="16"/>
      <c r="E24" s="16"/>
      <c r="F24" s="16"/>
      <c r="G24" s="16"/>
      <c r="H24" s="16"/>
      <c r="I24" s="17"/>
      <c r="J24" s="17"/>
      <c r="K24" s="29"/>
      <c r="M24" s="16"/>
      <c r="N24" s="16"/>
      <c r="P24" s="40"/>
      <c r="Q24" s="17"/>
      <c r="R24" s="16"/>
      <c r="T24" s="16"/>
      <c r="U24" s="40"/>
      <c r="V24" s="16"/>
      <c r="W24" s="17"/>
      <c r="X24" s="17"/>
      <c r="Y24" s="16"/>
      <c r="Z24" s="16"/>
      <c r="AA24" s="16"/>
      <c r="AB24" s="16"/>
      <c r="AC24" s="16"/>
      <c r="AD24" s="17"/>
      <c r="AE24" s="17"/>
      <c r="AF24" s="16"/>
      <c r="AG24" s="16"/>
      <c r="AH24" s="16"/>
      <c r="AI24" s="16"/>
      <c r="AJ24" s="16"/>
      <c r="AK24" s="17"/>
      <c r="AL24" s="17"/>
      <c r="AM24" s="16"/>
      <c r="XFB24" s="9"/>
      <c r="XFC24" s="35" t="s">
        <v>27</v>
      </c>
    </row>
    <row r="25" spans="2:39 16382:16383" s="9" customFormat="1" ht="18.95" customHeight="1" x14ac:dyDescent="0.3">
      <c r="B25" s="42">
        <f>DATE(_xlfn.SINGLE(AnoDoCalendário),8,1)</f>
        <v>45505</v>
      </c>
      <c r="C25" s="11" t="str">
        <f>IF(DAY(_xlfn.SINGLE(AgoDom1))=1,"",IF(AND(YEAR(_xlfn.SINGLE(AgoDom1)+1)=_xlfn.SINGLE(AnoDoCalendário),MONTH(_xlfn.SINGLE(AgoDom1)+1)=8),_xlfn.SINGLE(AgoDom1)+1,""))</f>
        <v/>
      </c>
      <c r="D25" s="11" t="str">
        <f>IF(DAY(_xlfn.SINGLE(AgoDom1))=1,"",IF(AND(YEAR(_xlfn.SINGLE(AgoDom1)+2)=_xlfn.SINGLE(AnoDoCalendário),MONTH(_xlfn.SINGLE(AgoDom1)+2)=8),_xlfn.SINGLE(AgoDom1)+2,""))</f>
        <v/>
      </c>
      <c r="E25" s="11" t="str">
        <f>IF(DAY(_xlfn.SINGLE(AgoDom1))=1,"",IF(AND(YEAR(_xlfn.SINGLE(AgoDom1)+3)=_xlfn.SINGLE(AnoDoCalendário),MONTH(_xlfn.SINGLE(AgoDom1)+3)=8),_xlfn.SINGLE(AgoDom1)+3,""))</f>
        <v/>
      </c>
      <c r="F25" s="11" t="str">
        <f>IF(DAY(_xlfn.SINGLE(AgoDom1))=1,"",IF(AND(YEAR(_xlfn.SINGLE(AgoDom1)+4)=_xlfn.SINGLE(AnoDoCalendário),MONTH(_xlfn.SINGLE(AgoDom1)+4)=8),_xlfn.SINGLE(AgoDom1)+4,""))</f>
        <v/>
      </c>
      <c r="G25" s="11">
        <f>IF(DAY(_xlfn.SINGLE(AgoDom1))=1,"",IF(AND(YEAR(_xlfn.SINGLE(AgoDom1)+5)=_xlfn.SINGLE(AnoDoCalendário),MONTH(_xlfn.SINGLE(AgoDom1)+5)=8),_xlfn.SINGLE(AgoDom1)+5,""))</f>
        <v>45505</v>
      </c>
      <c r="H25" s="11">
        <f>IF(DAY(_xlfn.SINGLE(AgoDom1))=1,"",IF(AND(YEAR(_xlfn.SINGLE(AgoDom1)+6)=_xlfn.SINGLE(AnoDoCalendário),MONTH(_xlfn.SINGLE(AgoDom1)+6)=8),_xlfn.SINGLE(AgoDom1)+6,""))</f>
        <v>45506</v>
      </c>
      <c r="I25" s="11">
        <f>_xlfn.SINGLE(IF(DAY(_xlfn.SINGLE(AgoDom1))=1,IF(AND(YEAR(_xlfn.SINGLE(AgoDom1))=_xlfn.SINGLE(AnoDoCalendário),MONTH(_xlfn.SINGLE(AgoDom1))=8),AgoDom1,""),IF(AND(YEAR(_xlfn.SINGLE(AgoDom1)+7)=_xlfn.SINGLE(AnoDoCalendário),MONTH(_xlfn.SINGLE(AgoDom1)+7)=8),_xlfn.SINGLE(AgoDom1)+7,"")))</f>
        <v>45507</v>
      </c>
      <c r="J25" s="11">
        <f>IF(DAY(_xlfn.SINGLE(AgoDom1))=1,IF(AND(YEAR(_xlfn.SINGLE(AgoDom1)+1)=_xlfn.SINGLE(AnoDoCalendário),MONTH(_xlfn.SINGLE(AgoDom1)+1)=8),_xlfn.SINGLE(AgoDom1)+1,""),IF(AND(YEAR(_xlfn.SINGLE(AgoDom1)+8)=_xlfn.SINGLE(AnoDoCalendário),MONTH(_xlfn.SINGLE(AgoDom1)+8)=8),_xlfn.SINGLE(AgoDom1)+8,""))</f>
        <v>45508</v>
      </c>
      <c r="K25" s="11">
        <f>IF(DAY(_xlfn.SINGLE(AgoDom1))=1,IF(AND(YEAR(_xlfn.SINGLE(AgoDom1)+2)=_xlfn.SINGLE(AnoDoCalendário),MONTH(_xlfn.SINGLE(AgoDom1)+2)=8),_xlfn.SINGLE(AgoDom1)+2,""),IF(AND(YEAR(_xlfn.SINGLE(AgoDom1)+9)=_xlfn.SINGLE(AnoDoCalendário),MONTH(_xlfn.SINGLE(AgoDom1)+9)=8),_xlfn.SINGLE(AgoDom1)+9,""))</f>
        <v>45509</v>
      </c>
      <c r="L25" s="11">
        <f>IF(DAY(_xlfn.SINGLE(AgoDom1))=1,IF(AND(YEAR(_xlfn.SINGLE(AgoDom1)+3)=_xlfn.SINGLE(AnoDoCalendário),MONTH(_xlfn.SINGLE(AgoDom1)+3)=8),_xlfn.SINGLE(AgoDom1)+3,""),IF(AND(YEAR(_xlfn.SINGLE(AgoDom1)+10)=_xlfn.SINGLE(AnoDoCalendário),MONTH(_xlfn.SINGLE(AgoDom1)+10)=8),_xlfn.SINGLE(AgoDom1)+10,""))</f>
        <v>45510</v>
      </c>
      <c r="M25" s="11">
        <f>IF(DAY(_xlfn.SINGLE(AgoDom1))=1,IF(AND(YEAR(_xlfn.SINGLE(AgoDom1)+4)=_xlfn.SINGLE(AnoDoCalendário),MONTH(_xlfn.SINGLE(AgoDom1)+4)=8),_xlfn.SINGLE(AgoDom1)+4,""),IF(AND(YEAR(_xlfn.SINGLE(AgoDom1)+11)=_xlfn.SINGLE(AnoDoCalendário),MONTH(_xlfn.SINGLE(AgoDom1)+11)=8),_xlfn.SINGLE(AgoDom1)+11,""))</f>
        <v>45511</v>
      </c>
      <c r="N25" s="11">
        <f>IF(DAY(_xlfn.SINGLE(AgoDom1))=1,IF(AND(YEAR(_xlfn.SINGLE(AgoDom1)+5)=_xlfn.SINGLE(AnoDoCalendário),MONTH(_xlfn.SINGLE(AgoDom1)+5)=8),_xlfn.SINGLE(AgoDom1)+5,""),IF(AND(YEAR(_xlfn.SINGLE(AgoDom1)+12)=_xlfn.SINGLE(AnoDoCalendário),MONTH(_xlfn.SINGLE(AgoDom1)+12)=8),_xlfn.SINGLE(AgoDom1)+12,""))</f>
        <v>45512</v>
      </c>
      <c r="O25" s="11">
        <f>IF(DAY(_xlfn.SINGLE(AgoDom1))=1,IF(AND(YEAR(_xlfn.SINGLE(AgoDom1)+6)=_xlfn.SINGLE(AnoDoCalendário),MONTH(_xlfn.SINGLE(AgoDom1)+6)=8),_xlfn.SINGLE(AgoDom1)+6,""),IF(AND(YEAR(_xlfn.SINGLE(AgoDom1)+13)=_xlfn.SINGLE(AnoDoCalendário),MONTH(_xlfn.SINGLE(AgoDom1)+13)=8),_xlfn.SINGLE(AgoDom1)+13,""))</f>
        <v>45513</v>
      </c>
      <c r="P25" s="11">
        <f>IF(DAY(_xlfn.SINGLE(AgoDom1))=1,IF(AND(YEAR(_xlfn.SINGLE(AgoDom1)+7)=_xlfn.SINGLE(AnoDoCalendário),MONTH(_xlfn.SINGLE(AgoDom1)+7)=8),_xlfn.SINGLE(AgoDom1)+7,""),IF(AND(YEAR(_xlfn.SINGLE(AgoDom1)+14)=_xlfn.SINGLE(AnoDoCalendário),MONTH(_xlfn.SINGLE(AgoDom1)+14)=8),_xlfn.SINGLE(AgoDom1)+14,""))</f>
        <v>45514</v>
      </c>
      <c r="Q25" s="11">
        <f>IF(DAY(_xlfn.SINGLE(AgoDom1))=1,IF(AND(YEAR(_xlfn.SINGLE(AgoDom1)+8)=_xlfn.SINGLE(AnoDoCalendário),MONTH(_xlfn.SINGLE(AgoDom1)+8)=8),_xlfn.SINGLE(AgoDom1)+8,""),IF(AND(YEAR(_xlfn.SINGLE(AgoDom1)+15)=_xlfn.SINGLE(AnoDoCalendário),MONTH(_xlfn.SINGLE(AgoDom1)+15)=8),_xlfn.SINGLE(AgoDom1)+15,""))</f>
        <v>45515</v>
      </c>
      <c r="R25" s="11">
        <f>IF(DAY(_xlfn.SINGLE(AgoDom1))=1,IF(AND(YEAR(_xlfn.SINGLE(AgoDom1)+9)=_xlfn.SINGLE(AnoDoCalendário),MONTH(_xlfn.SINGLE(AgoDom1)+9)=8),_xlfn.SINGLE(AgoDom1)+9,""),IF(AND(YEAR(_xlfn.SINGLE(AgoDom1)+16)=_xlfn.SINGLE(AnoDoCalendário),MONTH(_xlfn.SINGLE(AgoDom1)+16)=8),_xlfn.SINGLE(AgoDom1)+16,""))</f>
        <v>45516</v>
      </c>
      <c r="S25" s="11">
        <f>IF(DAY(_xlfn.SINGLE(AgoDom1))=1,IF(AND(YEAR(_xlfn.SINGLE(AgoDom1)+10)=_xlfn.SINGLE(AnoDoCalendário),MONTH(_xlfn.SINGLE(AgoDom1)+10)=8),_xlfn.SINGLE(AgoDom1)+10,""),IF(AND(YEAR(_xlfn.SINGLE(AgoDom1)+17)=_xlfn.SINGLE(AnoDoCalendário),MONTH(_xlfn.SINGLE(AgoDom1)+17)=8),_xlfn.SINGLE(AgoDom1)+17,""))</f>
        <v>45517</v>
      </c>
      <c r="T25" s="11">
        <f>IF(DAY(_xlfn.SINGLE(AgoDom1))=1,IF(AND(YEAR(_xlfn.SINGLE(AgoDom1)+11)=_xlfn.SINGLE(AnoDoCalendário),MONTH(_xlfn.SINGLE(AgoDom1)+11)=8),_xlfn.SINGLE(AgoDom1)+11,""),IF(AND(YEAR(_xlfn.SINGLE(AgoDom1)+18)=_xlfn.SINGLE(AnoDoCalendário),MONTH(_xlfn.SINGLE(AgoDom1)+18)=8),_xlfn.SINGLE(AgoDom1)+18,""))</f>
        <v>45518</v>
      </c>
      <c r="U25" s="11">
        <f>IF(DAY(_xlfn.SINGLE(AgoDom1))=1,IF(AND(YEAR(_xlfn.SINGLE(AgoDom1)+12)=_xlfn.SINGLE(AnoDoCalendário),MONTH(_xlfn.SINGLE(AgoDom1)+12)=8),_xlfn.SINGLE(AgoDom1)+12,""),IF(AND(YEAR(_xlfn.SINGLE(AgoDom1)+19)=_xlfn.SINGLE(AnoDoCalendário),MONTH(_xlfn.SINGLE(AgoDom1)+19)=8),_xlfn.SINGLE(AgoDom1)+19,""))</f>
        <v>45519</v>
      </c>
      <c r="V25" s="11">
        <f>IF(DAY(_xlfn.SINGLE(AgoDom1))=1,IF(AND(YEAR(_xlfn.SINGLE(AgoDom1)+13)=_xlfn.SINGLE(AnoDoCalendário),MONTH(_xlfn.SINGLE(AgoDom1)+13)=8),_xlfn.SINGLE(AgoDom1)+13,""),IF(AND(YEAR(_xlfn.SINGLE(AgoDom1)+20)=_xlfn.SINGLE(AnoDoCalendário),MONTH(_xlfn.SINGLE(AgoDom1)+20)=8),_xlfn.SINGLE(AgoDom1)+20,""))</f>
        <v>45520</v>
      </c>
      <c r="W25" s="11">
        <f>IF(DAY(_xlfn.SINGLE(AgoDom1))=1,IF(AND(YEAR(_xlfn.SINGLE(AgoDom1)+14)=_xlfn.SINGLE(AnoDoCalendário),MONTH(_xlfn.SINGLE(AgoDom1)+14)=8),_xlfn.SINGLE(AgoDom1)+14,""),IF(AND(YEAR(_xlfn.SINGLE(AgoDom1)+21)=_xlfn.SINGLE(AnoDoCalendário),MONTH(_xlfn.SINGLE(AgoDom1)+21)=8),_xlfn.SINGLE(AgoDom1)+21,""))</f>
        <v>45521</v>
      </c>
      <c r="X25" s="11">
        <f>IF(DAY(_xlfn.SINGLE(AgoDom1))=1,IF(AND(YEAR(_xlfn.SINGLE(AgoDom1)+15)=_xlfn.SINGLE(AnoDoCalendário),MONTH(_xlfn.SINGLE(AgoDom1)+15)=8),_xlfn.SINGLE(AgoDom1)+15,""),IF(AND(YEAR(_xlfn.SINGLE(AgoDom1)+22)=_xlfn.SINGLE(AnoDoCalendário),MONTH(_xlfn.SINGLE(AgoDom1)+22)=8),_xlfn.SINGLE(AgoDom1)+22,""))</f>
        <v>45522</v>
      </c>
      <c r="Y25" s="11">
        <f>IF(DAY(_xlfn.SINGLE(AgoDom1))=1,IF(AND(YEAR(_xlfn.SINGLE(AgoDom1)+16)=_xlfn.SINGLE(AnoDoCalendário),MONTH(_xlfn.SINGLE(AgoDom1)+16)=8),_xlfn.SINGLE(AgoDom1)+16,""),IF(AND(YEAR(_xlfn.SINGLE(AgoDom1)+23)=_xlfn.SINGLE(AnoDoCalendário),MONTH(_xlfn.SINGLE(AgoDom1)+23)=8),_xlfn.SINGLE(AgoDom1)+23,""))</f>
        <v>45523</v>
      </c>
      <c r="Z25" s="11">
        <f>IF(DAY(_xlfn.SINGLE(AgoDom1))=1,IF(AND(YEAR(_xlfn.SINGLE(AgoDom1)+17)=_xlfn.SINGLE(AnoDoCalendário),MONTH(_xlfn.SINGLE(AgoDom1)+17)=8),_xlfn.SINGLE(AgoDom1)+17,""),IF(AND(YEAR(_xlfn.SINGLE(AgoDom1)+24)=_xlfn.SINGLE(AnoDoCalendário),MONTH(_xlfn.SINGLE(AgoDom1)+24)=8),_xlfn.SINGLE(AgoDom1)+24,""))</f>
        <v>45524</v>
      </c>
      <c r="AA25" s="11">
        <f>IF(DAY(_xlfn.SINGLE(AgoDom1))=1,IF(AND(YEAR(_xlfn.SINGLE(AgoDom1)+18)=_xlfn.SINGLE(AnoDoCalendário),MONTH(_xlfn.SINGLE(AgoDom1)+18)=8),_xlfn.SINGLE(AgoDom1)+18,""),IF(AND(YEAR(_xlfn.SINGLE(AgoDom1)+25)=_xlfn.SINGLE(AnoDoCalendário),MONTH(_xlfn.SINGLE(AgoDom1)+25)=8),_xlfn.SINGLE(AgoDom1)+25,""))</f>
        <v>45525</v>
      </c>
      <c r="AB25" s="11">
        <f>IF(DAY(_xlfn.SINGLE(AgoDom1))=1,IF(AND(YEAR(_xlfn.SINGLE(AgoDom1)+19)=_xlfn.SINGLE(AnoDoCalendário),MONTH(_xlfn.SINGLE(AgoDom1)+19)=8),_xlfn.SINGLE(AgoDom1)+19,""),IF(AND(YEAR(_xlfn.SINGLE(AgoDom1)+26)=_xlfn.SINGLE(AnoDoCalendário),MONTH(_xlfn.SINGLE(AgoDom1)+26)=8),_xlfn.SINGLE(AgoDom1)+26,""))</f>
        <v>45526</v>
      </c>
      <c r="AC25" s="11">
        <f>IF(DAY(_xlfn.SINGLE(AgoDom1))=1,IF(AND(YEAR(_xlfn.SINGLE(AgoDom1)+20)=_xlfn.SINGLE(AnoDoCalendário),MONTH(_xlfn.SINGLE(AgoDom1)+20)=8),_xlfn.SINGLE(AgoDom1)+20,""),IF(AND(YEAR(_xlfn.SINGLE(AgoDom1)+27)=_xlfn.SINGLE(AnoDoCalendário),MONTH(_xlfn.SINGLE(AgoDom1)+27)=8),_xlfn.SINGLE(AgoDom1)+27,""))</f>
        <v>45527</v>
      </c>
      <c r="AD25" s="11">
        <f>IF(DAY(_xlfn.SINGLE(AgoDom1))=1,IF(AND(YEAR(_xlfn.SINGLE(AgoDom1)+21)=_xlfn.SINGLE(AnoDoCalendário),MONTH(_xlfn.SINGLE(AgoDom1)+21)=8),_xlfn.SINGLE(AgoDom1)+21,""),IF(AND(YEAR(_xlfn.SINGLE(AgoDom1)+28)=_xlfn.SINGLE(AnoDoCalendário),MONTH(_xlfn.SINGLE(AgoDom1)+28)=8),_xlfn.SINGLE(AgoDom1)+28,""))</f>
        <v>45528</v>
      </c>
      <c r="AE25" s="11">
        <f>IF(DAY(_xlfn.SINGLE(AgoDom1))=1,IF(AND(YEAR(_xlfn.SINGLE(AgoDom1)+22)=_xlfn.SINGLE(AnoDoCalendário),MONTH(_xlfn.SINGLE(AgoDom1)+22)=8),_xlfn.SINGLE(AgoDom1)+22,""),IF(AND(YEAR(_xlfn.SINGLE(AgoDom1)+29)=_xlfn.SINGLE(AnoDoCalendário),MONTH(_xlfn.SINGLE(AgoDom1)+29)=8),_xlfn.SINGLE(AgoDom1)+29,""))</f>
        <v>45529</v>
      </c>
      <c r="AF25" s="11">
        <f>IF(DAY(_xlfn.SINGLE(AgoDom1))=1,IF(AND(YEAR(_xlfn.SINGLE(AgoDom1)+23)=_xlfn.SINGLE(AnoDoCalendário),MONTH(_xlfn.SINGLE(AgoDom1)+23)=8),_xlfn.SINGLE(AgoDom1)+23,""),IF(AND(YEAR(_xlfn.SINGLE(AgoDom1)+30)=_xlfn.SINGLE(AnoDoCalendário),MONTH(_xlfn.SINGLE(AgoDom1)+30)=8),_xlfn.SINGLE(AgoDom1)+30,""))</f>
        <v>45530</v>
      </c>
      <c r="AG25" s="11">
        <f>IF(DAY(_xlfn.SINGLE(AgoDom1))=1,IF(AND(YEAR(_xlfn.SINGLE(AgoDom1)+24)=_xlfn.SINGLE(AnoDoCalendário),MONTH(_xlfn.SINGLE(AgoDom1)+24)=8),_xlfn.SINGLE(AgoDom1)+24,""),IF(AND(YEAR(_xlfn.SINGLE(AgoDom1)+31)=_xlfn.SINGLE(AnoDoCalendário),MONTH(_xlfn.SINGLE(AgoDom1)+31)=8),_xlfn.SINGLE(AgoDom1)+31,""))</f>
        <v>45531</v>
      </c>
      <c r="AH25" s="11">
        <f>IF(DAY(_xlfn.SINGLE(AgoDom1))=1,IF(AND(YEAR(_xlfn.SINGLE(AgoDom1)+25)=_xlfn.SINGLE(AnoDoCalendário),MONTH(_xlfn.SINGLE(AgoDom1)+25)=8),_xlfn.SINGLE(AgoDom1)+25,""),IF(AND(YEAR(_xlfn.SINGLE(AgoDom1)+32)=_xlfn.SINGLE(AnoDoCalendário),MONTH(_xlfn.SINGLE(AgoDom1)+32)=8),_xlfn.SINGLE(AgoDom1)+32,""))</f>
        <v>45532</v>
      </c>
      <c r="AI25" s="11">
        <f>IF(DAY(_xlfn.SINGLE(AgoDom1))=1,IF(AND(YEAR(_xlfn.SINGLE(AgoDom1)+26)=_xlfn.SINGLE(AnoDoCalendário),MONTH(_xlfn.SINGLE(AgoDom1)+26)=8),_xlfn.SINGLE(AgoDom1)+26,""),IF(AND(YEAR(_xlfn.SINGLE(AgoDom1)+33)=_xlfn.SINGLE(AnoDoCalendário),MONTH(_xlfn.SINGLE(AgoDom1)+33)=8),_xlfn.SINGLE(AgoDom1)+33,""))</f>
        <v>45533</v>
      </c>
      <c r="AJ25" s="11">
        <f>IF(DAY(_xlfn.SINGLE(AgoDom1))=1,IF(AND(YEAR(_xlfn.SINGLE(AgoDom1)+27)=_xlfn.SINGLE(AnoDoCalendário),MONTH(_xlfn.SINGLE(AgoDom1)+27)=8),_xlfn.SINGLE(AgoDom1)+27,""),IF(AND(YEAR(_xlfn.SINGLE(AgoDom1)+34)=_xlfn.SINGLE(AnoDoCalendário),MONTH(_xlfn.SINGLE(AgoDom1)+34)=8),_xlfn.SINGLE(AgoDom1)+34,""))</f>
        <v>45534</v>
      </c>
      <c r="AK25" s="11">
        <f>IF(DAY(_xlfn.SINGLE(AgoDom1))=1,IF(AND(YEAR(_xlfn.SINGLE(AgoDom1)+28)=_xlfn.SINGLE(AnoDoCalendário),MONTH(_xlfn.SINGLE(AgoDom1)+28)=8),_xlfn.SINGLE(AgoDom1)+28,""),IF(AND(YEAR(_xlfn.SINGLE(AgoDom1)+35)=_xlfn.SINGLE(AnoDoCalendário),MONTH(_xlfn.SINGLE(AgoDom1)+35)=8),_xlfn.SINGLE(AgoDom1)+35,""))</f>
        <v>45535</v>
      </c>
      <c r="AL25" s="11" t="str">
        <f>IF(DAY(_xlfn.SINGLE(AgoDom1))=1,IF(AND(YEAR(_xlfn.SINGLE(AgoDom1)+29)=_xlfn.SINGLE(AnoDoCalendário),MONTH(_xlfn.SINGLE(AgoDom1)+29)=8),_xlfn.SINGLE(AgoDom1)+29,""),IF(AND(YEAR(_xlfn.SINGLE(AgoDom1)+36)=_xlfn.SINGLE(AnoDoCalendário),MONTH(_xlfn.SINGLE(AgoDom1)+36)=8),_xlfn.SINGLE(AgoDom1)+36,""))</f>
        <v/>
      </c>
      <c r="AM25" s="12" t="str">
        <f>IF(DAY(_xlfn.SINGLE(AgoDom1))=1,IF(AND(YEAR(_xlfn.SINGLE(AgoDom1)+30)=_xlfn.SINGLE(AnoDoCalendário),MONTH(_xlfn.SINGLE(AgoDom1)+30)=8),_xlfn.SINGLE(AgoDom1)+30,""),IF(AND(YEAR(_xlfn.SINGLE(AgoDom1)+37)=_xlfn.SINGLE(AnoDoCalendário),MONTH(_xlfn.SINGLE(AgoDom1)+37)=8),_xlfn.SINGLE(AgoDom1)+37,""))</f>
        <v/>
      </c>
      <c r="XFC25" s="38" t="s">
        <v>34</v>
      </c>
    </row>
    <row r="26" spans="2:39 16382:16383" s="9" customFormat="1" ht="18.95" customHeight="1" x14ac:dyDescent="0.3">
      <c r="B26" s="43"/>
      <c r="C26" s="10" t="s">
        <v>0</v>
      </c>
      <c r="D26" s="10" t="s">
        <v>1</v>
      </c>
      <c r="E26" s="10" t="s">
        <v>2</v>
      </c>
      <c r="F26" s="10" t="s">
        <v>3</v>
      </c>
      <c r="G26" s="10" t="s">
        <v>4</v>
      </c>
      <c r="H26" s="10" t="s">
        <v>5</v>
      </c>
      <c r="I26" s="10" t="s">
        <v>6</v>
      </c>
      <c r="J26" s="10" t="s">
        <v>0</v>
      </c>
      <c r="K26" s="10" t="s">
        <v>1</v>
      </c>
      <c r="L26" s="10" t="s">
        <v>2</v>
      </c>
      <c r="M26" s="10" t="s">
        <v>3</v>
      </c>
      <c r="N26" s="10" t="s">
        <v>4</v>
      </c>
      <c r="O26" s="10" t="s">
        <v>5</v>
      </c>
      <c r="P26" s="10" t="s">
        <v>6</v>
      </c>
      <c r="Q26" s="10" t="s">
        <v>0</v>
      </c>
      <c r="R26" s="10" t="s">
        <v>1</v>
      </c>
      <c r="S26" s="10" t="s">
        <v>2</v>
      </c>
      <c r="T26" s="10" t="s">
        <v>3</v>
      </c>
      <c r="U26" s="10" t="s">
        <v>4</v>
      </c>
      <c r="V26" s="10" t="s">
        <v>5</v>
      </c>
      <c r="W26" s="10" t="s">
        <v>6</v>
      </c>
      <c r="X26" s="10" t="s">
        <v>0</v>
      </c>
      <c r="Y26" s="10" t="s">
        <v>1</v>
      </c>
      <c r="Z26" s="10" t="s">
        <v>2</v>
      </c>
      <c r="AA26" s="10" t="s">
        <v>3</v>
      </c>
      <c r="AB26" s="10" t="s">
        <v>4</v>
      </c>
      <c r="AC26" s="10" t="s">
        <v>5</v>
      </c>
      <c r="AD26" s="10" t="s">
        <v>6</v>
      </c>
      <c r="AE26" s="10" t="s">
        <v>0</v>
      </c>
      <c r="AF26" s="10" t="s">
        <v>1</v>
      </c>
      <c r="AG26" s="10" t="s">
        <v>2</v>
      </c>
      <c r="AH26" s="10" t="s">
        <v>3</v>
      </c>
      <c r="AI26" s="10" t="s">
        <v>4</v>
      </c>
      <c r="AJ26" s="10" t="s">
        <v>5</v>
      </c>
      <c r="AK26" s="10" t="s">
        <v>6</v>
      </c>
      <c r="AL26" s="10" t="s">
        <v>0</v>
      </c>
      <c r="AM26" s="13" t="s">
        <v>1</v>
      </c>
      <c r="XFC26" s="37" t="s">
        <v>35</v>
      </c>
    </row>
    <row r="27" spans="2:39 16382:16383" ht="18.95" customHeight="1" x14ac:dyDescent="0.3">
      <c r="B27" s="8"/>
      <c r="C27" s="16"/>
      <c r="D27" s="16"/>
      <c r="F27" s="16"/>
      <c r="G27" s="16"/>
      <c r="I27" s="40"/>
      <c r="J27" s="17"/>
      <c r="K27" s="29"/>
      <c r="L27" s="16"/>
      <c r="M27" s="16"/>
      <c r="N27" s="16"/>
      <c r="O27" s="16"/>
      <c r="P27" s="17"/>
      <c r="Q27" s="17"/>
      <c r="R27" s="16"/>
      <c r="T27" s="16"/>
      <c r="U27" s="40"/>
      <c r="V27" s="16"/>
      <c r="W27" s="17"/>
      <c r="X27" s="17"/>
      <c r="Y27" s="16"/>
      <c r="Z27" s="16"/>
      <c r="AA27" s="16"/>
      <c r="AB27" s="16"/>
      <c r="AC27" s="16"/>
      <c r="AD27" s="17"/>
      <c r="AE27" s="17"/>
      <c r="AF27" s="40"/>
      <c r="AG27" s="16"/>
      <c r="AH27" s="16"/>
      <c r="AI27" s="16"/>
      <c r="AJ27" s="16"/>
      <c r="AK27" s="16"/>
      <c r="AL27" s="16"/>
      <c r="AM27" s="16"/>
      <c r="XFB27" s="9"/>
      <c r="XFC27" s="33" t="s">
        <v>30</v>
      </c>
    </row>
    <row r="28" spans="2:39 16382:16383" s="9" customFormat="1" ht="18.95" customHeight="1" x14ac:dyDescent="0.3">
      <c r="B28" s="42">
        <f>DATE(_xlfn.SINGLE(AnoDoCalendário),9,1)</f>
        <v>45536</v>
      </c>
      <c r="C28" s="11">
        <f>IF(DAY(_xlfn.SINGLE(SetDom1))=1,"",IF(AND(YEAR(_xlfn.SINGLE(SetDom1)+1)=_xlfn.SINGLE(AnoDoCalendário),MONTH(_xlfn.SINGLE(SetDom1)+1)=9),_xlfn.SINGLE(SetDom1)+1,""))</f>
        <v>45536</v>
      </c>
      <c r="D28" s="11">
        <f>IF(DAY(_xlfn.SINGLE(SetDom1))=1,"",IF(AND(YEAR(_xlfn.SINGLE(SetDom1)+2)=_xlfn.SINGLE(AnoDoCalendário),MONTH(_xlfn.SINGLE(SetDom1)+2)=9),_xlfn.SINGLE(SetDom1)+2,""))</f>
        <v>45537</v>
      </c>
      <c r="E28" s="11">
        <f>IF(DAY(_xlfn.SINGLE(SetDom1))=1,"",IF(AND(YEAR(_xlfn.SINGLE(SetDom1)+3)=_xlfn.SINGLE(AnoDoCalendário),MONTH(_xlfn.SINGLE(SetDom1)+3)=9),_xlfn.SINGLE(SetDom1)+3,""))</f>
        <v>45538</v>
      </c>
      <c r="F28" s="11">
        <f>IF(DAY(_xlfn.SINGLE(SetDom1))=1,"",IF(AND(YEAR(_xlfn.SINGLE(SetDom1)+4)=_xlfn.SINGLE(AnoDoCalendário),MONTH(_xlfn.SINGLE(SetDom1)+4)=9),_xlfn.SINGLE(SetDom1)+4,""))</f>
        <v>45539</v>
      </c>
      <c r="G28" s="11">
        <f>IF(DAY(_xlfn.SINGLE(SetDom1))=1,"",IF(AND(YEAR(_xlfn.SINGLE(SetDom1)+5)=_xlfn.SINGLE(AnoDoCalendário),MONTH(_xlfn.SINGLE(SetDom1)+5)=9),_xlfn.SINGLE(SetDom1)+5,""))</f>
        <v>45540</v>
      </c>
      <c r="H28" s="11">
        <f>IF(DAY(_xlfn.SINGLE(SetDom1))=1,"",IF(AND(YEAR(_xlfn.SINGLE(SetDom1)+6)=_xlfn.SINGLE(AnoDoCalendário),MONTH(_xlfn.SINGLE(SetDom1)+6)=9),_xlfn.SINGLE(SetDom1)+6,""))</f>
        <v>45541</v>
      </c>
      <c r="I28" s="11">
        <f>_xlfn.SINGLE(IF(DAY(_xlfn.SINGLE(SetDom1))=1,IF(AND(YEAR(_xlfn.SINGLE(SetDom1))=_xlfn.SINGLE(AnoDoCalendário),MONTH(_xlfn.SINGLE(SetDom1))=9),SetDom1,""),IF(AND(YEAR(_xlfn.SINGLE(SetDom1)+7)=_xlfn.SINGLE(AnoDoCalendário),MONTH(_xlfn.SINGLE(SetDom1)+7)=9),_xlfn.SINGLE(SetDom1)+7,"")))</f>
        <v>45542</v>
      </c>
      <c r="J28" s="11">
        <f>IF(DAY(_xlfn.SINGLE(SetDom1))=1,IF(AND(YEAR(_xlfn.SINGLE(SetDom1)+1)=_xlfn.SINGLE(AnoDoCalendário),MONTH(_xlfn.SINGLE(SetDom1)+1)=9),_xlfn.SINGLE(SetDom1)+1,""),IF(AND(YEAR(_xlfn.SINGLE(SetDom1)+8)=_xlfn.SINGLE(AnoDoCalendário),MONTH(_xlfn.SINGLE(SetDom1)+8)=9),_xlfn.SINGLE(SetDom1)+8,""))</f>
        <v>45543</v>
      </c>
      <c r="K28" s="11">
        <f>IF(DAY(_xlfn.SINGLE(SetDom1))=1,IF(AND(YEAR(_xlfn.SINGLE(SetDom1)+2)=_xlfn.SINGLE(AnoDoCalendário),MONTH(_xlfn.SINGLE(SetDom1)+2)=9),_xlfn.SINGLE(SetDom1)+2,""),IF(AND(YEAR(_xlfn.SINGLE(SetDom1)+9)=_xlfn.SINGLE(AnoDoCalendário),MONTH(_xlfn.SINGLE(SetDom1)+9)=9),_xlfn.SINGLE(SetDom1)+9,""))</f>
        <v>45544</v>
      </c>
      <c r="L28" s="11">
        <f>IF(DAY(_xlfn.SINGLE(SetDom1))=1,IF(AND(YEAR(_xlfn.SINGLE(SetDom1)+3)=_xlfn.SINGLE(AnoDoCalendário),MONTH(_xlfn.SINGLE(SetDom1)+3)=9),_xlfn.SINGLE(SetDom1)+3,""),IF(AND(YEAR(_xlfn.SINGLE(SetDom1)+10)=_xlfn.SINGLE(AnoDoCalendário),MONTH(_xlfn.SINGLE(SetDom1)+10)=9),_xlfn.SINGLE(SetDom1)+10,""))</f>
        <v>45545</v>
      </c>
      <c r="M28" s="11">
        <f>IF(DAY(_xlfn.SINGLE(SetDom1))=1,IF(AND(YEAR(_xlfn.SINGLE(SetDom1)+4)=_xlfn.SINGLE(AnoDoCalendário),MONTH(_xlfn.SINGLE(SetDom1)+4)=9),_xlfn.SINGLE(SetDom1)+4,""),IF(AND(YEAR(_xlfn.SINGLE(SetDom1)+11)=_xlfn.SINGLE(AnoDoCalendário),MONTH(_xlfn.SINGLE(SetDom1)+11)=9),_xlfn.SINGLE(SetDom1)+11,""))</f>
        <v>45546</v>
      </c>
      <c r="N28" s="11">
        <f>IF(DAY(_xlfn.SINGLE(SetDom1))=1,IF(AND(YEAR(_xlfn.SINGLE(SetDom1)+5)=_xlfn.SINGLE(AnoDoCalendário),MONTH(_xlfn.SINGLE(SetDom1)+5)=9),_xlfn.SINGLE(SetDom1)+5,""),IF(AND(YEAR(_xlfn.SINGLE(SetDom1)+12)=_xlfn.SINGLE(AnoDoCalendário),MONTH(_xlfn.SINGLE(SetDom1)+12)=9),_xlfn.SINGLE(SetDom1)+12,""))</f>
        <v>45547</v>
      </c>
      <c r="O28" s="11">
        <f>IF(DAY(_xlfn.SINGLE(SetDom1))=1,IF(AND(YEAR(_xlfn.SINGLE(SetDom1)+6)=_xlfn.SINGLE(AnoDoCalendário),MONTH(_xlfn.SINGLE(SetDom1)+6)=9),_xlfn.SINGLE(SetDom1)+6,""),IF(AND(YEAR(_xlfn.SINGLE(SetDom1)+13)=_xlfn.SINGLE(AnoDoCalendário),MONTH(_xlfn.SINGLE(SetDom1)+13)=9),_xlfn.SINGLE(SetDom1)+13,""))</f>
        <v>45548</v>
      </c>
      <c r="P28" s="11">
        <f>IF(DAY(_xlfn.SINGLE(SetDom1))=1,IF(AND(YEAR(_xlfn.SINGLE(SetDom1)+7)=_xlfn.SINGLE(AnoDoCalendário),MONTH(_xlfn.SINGLE(SetDom1)+7)=9),_xlfn.SINGLE(SetDom1)+7,""),IF(AND(YEAR(_xlfn.SINGLE(SetDom1)+14)=_xlfn.SINGLE(AnoDoCalendário),MONTH(_xlfn.SINGLE(SetDom1)+14)=9),_xlfn.SINGLE(SetDom1)+14,""))</f>
        <v>45549</v>
      </c>
      <c r="Q28" s="11">
        <f>IF(DAY(_xlfn.SINGLE(SetDom1))=1,IF(AND(YEAR(_xlfn.SINGLE(SetDom1)+8)=_xlfn.SINGLE(AnoDoCalendário),MONTH(_xlfn.SINGLE(SetDom1)+8)=9),_xlfn.SINGLE(SetDom1)+8,""),IF(AND(YEAR(_xlfn.SINGLE(SetDom1)+15)=_xlfn.SINGLE(AnoDoCalendário),MONTH(_xlfn.SINGLE(SetDom1)+15)=9),_xlfn.SINGLE(SetDom1)+15,""))</f>
        <v>45550</v>
      </c>
      <c r="R28" s="11">
        <f>IF(DAY(_xlfn.SINGLE(SetDom1))=1,IF(AND(YEAR(_xlfn.SINGLE(SetDom1)+9)=_xlfn.SINGLE(AnoDoCalendário),MONTH(_xlfn.SINGLE(SetDom1)+9)=9),_xlfn.SINGLE(SetDom1)+9,""),IF(AND(YEAR(_xlfn.SINGLE(SetDom1)+16)=_xlfn.SINGLE(AnoDoCalendário),MONTH(_xlfn.SINGLE(SetDom1)+16)=9),_xlfn.SINGLE(SetDom1)+16,""))</f>
        <v>45551</v>
      </c>
      <c r="S28" s="11">
        <f>IF(DAY(_xlfn.SINGLE(SetDom1))=1,IF(AND(YEAR(_xlfn.SINGLE(SetDom1)+10)=_xlfn.SINGLE(AnoDoCalendário),MONTH(_xlfn.SINGLE(SetDom1)+10)=9),_xlfn.SINGLE(SetDom1)+10,""),IF(AND(YEAR(_xlfn.SINGLE(SetDom1)+17)=_xlfn.SINGLE(AnoDoCalendário),MONTH(_xlfn.SINGLE(SetDom1)+17)=9),_xlfn.SINGLE(SetDom1)+17,""))</f>
        <v>45552</v>
      </c>
      <c r="T28" s="11">
        <f>IF(DAY(_xlfn.SINGLE(SetDom1))=1,IF(AND(YEAR(_xlfn.SINGLE(SetDom1)+11)=_xlfn.SINGLE(AnoDoCalendário),MONTH(_xlfn.SINGLE(SetDom1)+11)=9),_xlfn.SINGLE(SetDom1)+11,""),IF(AND(YEAR(_xlfn.SINGLE(SetDom1)+18)=_xlfn.SINGLE(AnoDoCalendário),MONTH(_xlfn.SINGLE(SetDom1)+18)=9),_xlfn.SINGLE(SetDom1)+18,""))</f>
        <v>45553</v>
      </c>
      <c r="U28" s="11">
        <f>IF(DAY(_xlfn.SINGLE(SetDom1))=1,IF(AND(YEAR(_xlfn.SINGLE(SetDom1)+12)=_xlfn.SINGLE(AnoDoCalendário),MONTH(_xlfn.SINGLE(SetDom1)+12)=9),_xlfn.SINGLE(SetDom1)+12,""),IF(AND(YEAR(_xlfn.SINGLE(SetDom1)+19)=_xlfn.SINGLE(AnoDoCalendário),MONTH(_xlfn.SINGLE(SetDom1)+19)=9),_xlfn.SINGLE(SetDom1)+19,""))</f>
        <v>45554</v>
      </c>
      <c r="V28" s="11">
        <f>IF(DAY(_xlfn.SINGLE(SetDom1))=1,IF(AND(YEAR(_xlfn.SINGLE(SetDom1)+13)=_xlfn.SINGLE(AnoDoCalendário),MONTH(_xlfn.SINGLE(SetDom1)+13)=9),_xlfn.SINGLE(SetDom1)+13,""),IF(AND(YEAR(_xlfn.SINGLE(SetDom1)+20)=_xlfn.SINGLE(AnoDoCalendário),MONTH(_xlfn.SINGLE(SetDom1)+20)=9),_xlfn.SINGLE(SetDom1)+20,""))</f>
        <v>45555</v>
      </c>
      <c r="W28" s="11">
        <f>IF(DAY(_xlfn.SINGLE(SetDom1))=1,IF(AND(YEAR(_xlfn.SINGLE(SetDom1)+14)=_xlfn.SINGLE(AnoDoCalendário),MONTH(_xlfn.SINGLE(SetDom1)+14)=9),_xlfn.SINGLE(SetDom1)+14,""),IF(AND(YEAR(_xlfn.SINGLE(SetDom1)+21)=_xlfn.SINGLE(AnoDoCalendário),MONTH(_xlfn.SINGLE(SetDom1)+21)=9),_xlfn.SINGLE(SetDom1)+21,""))</f>
        <v>45556</v>
      </c>
      <c r="X28" s="11">
        <f>IF(DAY(_xlfn.SINGLE(SetDom1))=1,IF(AND(YEAR(_xlfn.SINGLE(SetDom1)+15)=_xlfn.SINGLE(AnoDoCalendário),MONTH(_xlfn.SINGLE(SetDom1)+15)=9),_xlfn.SINGLE(SetDom1)+15,""),IF(AND(YEAR(_xlfn.SINGLE(SetDom1)+22)=_xlfn.SINGLE(AnoDoCalendário),MONTH(_xlfn.SINGLE(SetDom1)+22)=9),_xlfn.SINGLE(SetDom1)+22,""))</f>
        <v>45557</v>
      </c>
      <c r="Y28" s="11">
        <f>IF(DAY(_xlfn.SINGLE(SetDom1))=1,IF(AND(YEAR(_xlfn.SINGLE(SetDom1)+16)=_xlfn.SINGLE(AnoDoCalendário),MONTH(_xlfn.SINGLE(SetDom1)+16)=9),_xlfn.SINGLE(SetDom1)+16,""),IF(AND(YEAR(_xlfn.SINGLE(SetDom1)+23)=_xlfn.SINGLE(AnoDoCalendário),MONTH(_xlfn.SINGLE(SetDom1)+23)=9),_xlfn.SINGLE(SetDom1)+23,""))</f>
        <v>45558</v>
      </c>
      <c r="Z28" s="11">
        <f>IF(DAY(_xlfn.SINGLE(SetDom1))=1,IF(AND(YEAR(_xlfn.SINGLE(SetDom1)+17)=_xlfn.SINGLE(AnoDoCalendário),MONTH(_xlfn.SINGLE(SetDom1)+17)=9),_xlfn.SINGLE(SetDom1)+17,""),IF(AND(YEAR(_xlfn.SINGLE(SetDom1)+24)=_xlfn.SINGLE(AnoDoCalendário),MONTH(_xlfn.SINGLE(SetDom1)+24)=9),_xlfn.SINGLE(SetDom1)+24,""))</f>
        <v>45559</v>
      </c>
      <c r="AA28" s="11">
        <f>IF(DAY(_xlfn.SINGLE(SetDom1))=1,IF(AND(YEAR(_xlfn.SINGLE(SetDom1)+18)=_xlfn.SINGLE(AnoDoCalendário),MONTH(_xlfn.SINGLE(SetDom1)+18)=9),_xlfn.SINGLE(SetDom1)+18,""),IF(AND(YEAR(_xlfn.SINGLE(SetDom1)+25)=_xlfn.SINGLE(AnoDoCalendário),MONTH(_xlfn.SINGLE(SetDom1)+25)=9),_xlfn.SINGLE(SetDom1)+25,""))</f>
        <v>45560</v>
      </c>
      <c r="AB28" s="11">
        <f>IF(DAY(_xlfn.SINGLE(SetDom1))=1,IF(AND(YEAR(_xlfn.SINGLE(SetDom1)+19)=_xlfn.SINGLE(AnoDoCalendário),MONTH(_xlfn.SINGLE(SetDom1)+19)=9),_xlfn.SINGLE(SetDom1)+19,""),IF(AND(YEAR(_xlfn.SINGLE(SetDom1)+26)=_xlfn.SINGLE(AnoDoCalendário),MONTH(_xlfn.SINGLE(SetDom1)+26)=9),_xlfn.SINGLE(SetDom1)+26,""))</f>
        <v>45561</v>
      </c>
      <c r="AC28" s="11">
        <f>IF(DAY(_xlfn.SINGLE(SetDom1))=1,IF(AND(YEAR(_xlfn.SINGLE(SetDom1)+20)=_xlfn.SINGLE(AnoDoCalendário),MONTH(_xlfn.SINGLE(SetDom1)+20)=9),_xlfn.SINGLE(SetDom1)+20,""),IF(AND(YEAR(_xlfn.SINGLE(SetDom1)+27)=_xlfn.SINGLE(AnoDoCalendário),MONTH(_xlfn.SINGLE(SetDom1)+27)=9),_xlfn.SINGLE(SetDom1)+27,""))</f>
        <v>45562</v>
      </c>
      <c r="AD28" s="11">
        <f>IF(DAY(_xlfn.SINGLE(SetDom1))=1,IF(AND(YEAR(_xlfn.SINGLE(SetDom1)+21)=_xlfn.SINGLE(AnoDoCalendário),MONTH(_xlfn.SINGLE(SetDom1)+21)=9),_xlfn.SINGLE(SetDom1)+21,""),IF(AND(YEAR(_xlfn.SINGLE(SetDom1)+28)=_xlfn.SINGLE(AnoDoCalendário),MONTH(_xlfn.SINGLE(SetDom1)+28)=9),_xlfn.SINGLE(SetDom1)+28,""))</f>
        <v>45563</v>
      </c>
      <c r="AE28" s="11">
        <f>IF(DAY(_xlfn.SINGLE(SetDom1))=1,IF(AND(YEAR(_xlfn.SINGLE(SetDom1)+22)=_xlfn.SINGLE(AnoDoCalendário),MONTH(_xlfn.SINGLE(SetDom1)+22)=9),_xlfn.SINGLE(SetDom1)+22,""),IF(AND(YEAR(_xlfn.SINGLE(SetDom1)+29)=_xlfn.SINGLE(AnoDoCalendário),MONTH(_xlfn.SINGLE(SetDom1)+29)=9),_xlfn.SINGLE(SetDom1)+29,""))</f>
        <v>45564</v>
      </c>
      <c r="AF28" s="11">
        <f>IF(DAY(_xlfn.SINGLE(SetDom1))=1,IF(AND(YEAR(_xlfn.SINGLE(SetDom1)+23)=_xlfn.SINGLE(AnoDoCalendário),MONTH(_xlfn.SINGLE(SetDom1)+23)=9),_xlfn.SINGLE(SetDom1)+23,""),IF(AND(YEAR(_xlfn.SINGLE(SetDom1)+30)=_xlfn.SINGLE(AnoDoCalendário),MONTH(_xlfn.SINGLE(SetDom1)+30)=9),_xlfn.SINGLE(SetDom1)+30,""))</f>
        <v>45565</v>
      </c>
      <c r="AG28" s="11" t="str">
        <f>IF(DAY(_xlfn.SINGLE(SetDom1))=1,IF(AND(YEAR(_xlfn.SINGLE(SetDom1)+24)=_xlfn.SINGLE(AnoDoCalendário),MONTH(_xlfn.SINGLE(SetDom1)+24)=9),_xlfn.SINGLE(SetDom1)+24,""),IF(AND(YEAR(_xlfn.SINGLE(SetDom1)+31)=_xlfn.SINGLE(AnoDoCalendário),MONTH(_xlfn.SINGLE(SetDom1)+31)=9),_xlfn.SINGLE(SetDom1)+31,""))</f>
        <v/>
      </c>
      <c r="AH28" s="11" t="str">
        <f>IF(DAY(_xlfn.SINGLE(SetDom1))=1,IF(AND(YEAR(_xlfn.SINGLE(SetDom1)+25)=_xlfn.SINGLE(AnoDoCalendário),MONTH(_xlfn.SINGLE(SetDom1)+25)=9),_xlfn.SINGLE(SetDom1)+25,""),IF(AND(YEAR(_xlfn.SINGLE(SetDom1)+32)=_xlfn.SINGLE(AnoDoCalendário),MONTH(_xlfn.SINGLE(SetDom1)+32)=9),_xlfn.SINGLE(SetDom1)+32,""))</f>
        <v/>
      </c>
      <c r="AI28" s="11" t="str">
        <f>IF(DAY(_xlfn.SINGLE(SetDom1))=1,IF(AND(YEAR(_xlfn.SINGLE(SetDom1)+26)=_xlfn.SINGLE(AnoDoCalendário),MONTH(_xlfn.SINGLE(SetDom1)+26)=9),_xlfn.SINGLE(SetDom1)+26,""),IF(AND(YEAR(_xlfn.SINGLE(SetDom1)+33)=_xlfn.SINGLE(AnoDoCalendário),MONTH(_xlfn.SINGLE(SetDom1)+33)=9),_xlfn.SINGLE(SetDom1)+33,""))</f>
        <v/>
      </c>
      <c r="AJ28" s="11" t="str">
        <f>IF(DAY(_xlfn.SINGLE(SetDom1))=1,IF(AND(YEAR(_xlfn.SINGLE(SetDom1)+27)=_xlfn.SINGLE(AnoDoCalendário),MONTH(_xlfn.SINGLE(SetDom1)+27)=9),_xlfn.SINGLE(SetDom1)+27,""),IF(AND(YEAR(_xlfn.SINGLE(SetDom1)+34)=_xlfn.SINGLE(AnoDoCalendário),MONTH(_xlfn.SINGLE(SetDom1)+34)=9),_xlfn.SINGLE(SetDom1)+34,""))</f>
        <v/>
      </c>
      <c r="AK28" s="11" t="str">
        <f>IF(DAY(_xlfn.SINGLE(SetDom1))=1,IF(AND(YEAR(_xlfn.SINGLE(SetDom1)+28)=_xlfn.SINGLE(AnoDoCalendário),MONTH(_xlfn.SINGLE(SetDom1)+28)=9),_xlfn.SINGLE(SetDom1)+28,""),IF(AND(YEAR(_xlfn.SINGLE(SetDom1)+35)=_xlfn.SINGLE(AnoDoCalendário),MONTH(_xlfn.SINGLE(SetDom1)+35)=9),_xlfn.SINGLE(SetDom1)+35,""))</f>
        <v/>
      </c>
      <c r="AL28" s="11" t="str">
        <f>IF(DAY(_xlfn.SINGLE(SetDom1))=1,IF(AND(YEAR(_xlfn.SINGLE(SetDom1)+29)=_xlfn.SINGLE(AnoDoCalendário),MONTH(_xlfn.SINGLE(SetDom1)+29)=9),_xlfn.SINGLE(SetDom1)+29,""),IF(AND(YEAR(_xlfn.SINGLE(SetDom1)+36)=_xlfn.SINGLE(AnoDoCalendário),MONTH(_xlfn.SINGLE(SetDom1)+36)=9),_xlfn.SINGLE(SetDom1)+36,""))</f>
        <v/>
      </c>
      <c r="AM28" s="12" t="str">
        <f>IF(DAY(_xlfn.SINGLE(SetDom1))=1,IF(AND(YEAR(_xlfn.SINGLE(SetDom1)+30)=_xlfn.SINGLE(AnoDoCalendário),MONTH(_xlfn.SINGLE(SetDom1)+30)=9),_xlfn.SINGLE(SetDom1)+30,""),IF(AND(YEAR(_xlfn.SINGLE(SetDom1)+37)=_xlfn.SINGLE(AnoDoCalendário),MONTH(_xlfn.SINGLE(SetDom1)+37)=9),_xlfn.SINGLE(SetDom1)+37,""))</f>
        <v/>
      </c>
      <c r="XFC28" s="39" t="s">
        <v>28</v>
      </c>
    </row>
    <row r="29" spans="2:39 16382:16383" s="9" customFormat="1" ht="18.95" customHeight="1" thickBot="1" x14ac:dyDescent="0.35">
      <c r="B29" s="43"/>
      <c r="C29" s="10" t="s">
        <v>0</v>
      </c>
      <c r="D29" s="10" t="s">
        <v>1</v>
      </c>
      <c r="E29" s="10" t="s">
        <v>2</v>
      </c>
      <c r="F29" s="10" t="s">
        <v>3</v>
      </c>
      <c r="G29" s="10" t="s">
        <v>4</v>
      </c>
      <c r="H29" s="10" t="s">
        <v>5</v>
      </c>
      <c r="I29" s="10" t="s">
        <v>6</v>
      </c>
      <c r="J29" s="10" t="s">
        <v>0</v>
      </c>
      <c r="K29" s="10" t="s">
        <v>1</v>
      </c>
      <c r="L29" s="10" t="s">
        <v>2</v>
      </c>
      <c r="M29" s="10" t="s">
        <v>3</v>
      </c>
      <c r="N29" s="10" t="s">
        <v>4</v>
      </c>
      <c r="O29" s="10" t="s">
        <v>5</v>
      </c>
      <c r="P29" s="10" t="s">
        <v>6</v>
      </c>
      <c r="Q29" s="10" t="s">
        <v>0</v>
      </c>
      <c r="R29" s="10" t="s">
        <v>1</v>
      </c>
      <c r="S29" s="10" t="s">
        <v>2</v>
      </c>
      <c r="T29" s="10" t="s">
        <v>3</v>
      </c>
      <c r="U29" s="10" t="s">
        <v>4</v>
      </c>
      <c r="V29" s="10" t="s">
        <v>5</v>
      </c>
      <c r="W29" s="10" t="s">
        <v>6</v>
      </c>
      <c r="X29" s="10" t="s">
        <v>0</v>
      </c>
      <c r="Y29" s="10" t="s">
        <v>1</v>
      </c>
      <c r="Z29" s="10" t="s">
        <v>2</v>
      </c>
      <c r="AA29" s="10" t="s">
        <v>3</v>
      </c>
      <c r="AB29" s="10" t="s">
        <v>4</v>
      </c>
      <c r="AC29" s="10" t="s">
        <v>5</v>
      </c>
      <c r="AD29" s="10" t="s">
        <v>6</v>
      </c>
      <c r="AE29" s="10" t="s">
        <v>0</v>
      </c>
      <c r="AF29" s="10" t="s">
        <v>1</v>
      </c>
      <c r="AG29" s="10" t="s">
        <v>2</v>
      </c>
      <c r="AH29" s="10" t="s">
        <v>3</v>
      </c>
      <c r="AI29" s="10" t="s">
        <v>4</v>
      </c>
      <c r="AJ29" s="10" t="s">
        <v>5</v>
      </c>
      <c r="AK29" s="10" t="s">
        <v>6</v>
      </c>
      <c r="AL29" s="10" t="s">
        <v>0</v>
      </c>
      <c r="AM29" s="13" t="s">
        <v>1</v>
      </c>
      <c r="XFC29" s="30" t="s">
        <v>31</v>
      </c>
    </row>
    <row r="30" spans="2:39 16382:16383" ht="18.95" customHeight="1" x14ac:dyDescent="0.3">
      <c r="B30" s="8"/>
      <c r="C30" s="16"/>
      <c r="D30" s="16"/>
      <c r="E30" s="16"/>
      <c r="F30" s="16"/>
      <c r="G30" s="16"/>
      <c r="H30" s="16"/>
      <c r="I30" s="25"/>
      <c r="J30" s="17"/>
      <c r="K30" s="16"/>
      <c r="N30" s="40"/>
      <c r="O30" s="16"/>
      <c r="P30" s="17"/>
      <c r="Q30" s="17"/>
      <c r="R30" s="16"/>
      <c r="T30" s="16"/>
      <c r="U30" s="40"/>
      <c r="V30" s="16"/>
      <c r="W30" s="17"/>
      <c r="X30" s="17"/>
      <c r="Y30" s="16"/>
      <c r="Z30" s="16"/>
      <c r="AA30" s="16"/>
      <c r="AB30" s="16"/>
      <c r="AC30" s="16"/>
      <c r="AD30" s="17"/>
      <c r="AE30" s="17"/>
      <c r="AF30" s="16"/>
      <c r="AG30" s="16"/>
      <c r="AH30" s="16"/>
      <c r="AI30" s="16"/>
      <c r="AJ30" s="16"/>
      <c r="AK30" s="16"/>
      <c r="AL30" s="16"/>
      <c r="AM30" s="16"/>
    </row>
    <row r="31" spans="2:39 16382:16383" s="9" customFormat="1" ht="18.95" customHeight="1" x14ac:dyDescent="0.3">
      <c r="B31" s="42">
        <f>DATE(_xlfn.SINGLE(AnoDoCalendário),10,1)</f>
        <v>45566</v>
      </c>
      <c r="C31" s="11" t="str">
        <f>IF(DAY(_xlfn.SINGLE(OutDom1))=1,"",IF(AND(YEAR(_xlfn.SINGLE(OutDom1)+1)=_xlfn.SINGLE(AnoDoCalendário),MONTH(_xlfn.SINGLE(OutDom1)+1)=10),_xlfn.SINGLE(OutDom1)+1,""))</f>
        <v/>
      </c>
      <c r="D31" s="11" t="str">
        <f>IF(DAY(_xlfn.SINGLE(OutDom1))=1,"",IF(AND(YEAR(_xlfn.SINGLE(OutDom1)+2)=_xlfn.SINGLE(AnoDoCalendário),MONTH(_xlfn.SINGLE(OutDom1)+2)=10),_xlfn.SINGLE(OutDom1)+2,""))</f>
        <v/>
      </c>
      <c r="E31" s="11">
        <f>IF(DAY(_xlfn.SINGLE(OutDom1))=1,"",IF(AND(YEAR(_xlfn.SINGLE(OutDom1)+3)=_xlfn.SINGLE(AnoDoCalendário),MONTH(_xlfn.SINGLE(OutDom1)+3)=10),_xlfn.SINGLE(OutDom1)+3,""))</f>
        <v>45566</v>
      </c>
      <c r="F31" s="11">
        <f>IF(DAY(_xlfn.SINGLE(OutDom1))=1,"",IF(AND(YEAR(_xlfn.SINGLE(OutDom1)+4)=_xlfn.SINGLE(AnoDoCalendário),MONTH(_xlfn.SINGLE(OutDom1)+4)=10),_xlfn.SINGLE(OutDom1)+4,""))</f>
        <v>45567</v>
      </c>
      <c r="G31" s="11">
        <f>IF(DAY(_xlfn.SINGLE(OutDom1))=1,"",IF(AND(YEAR(_xlfn.SINGLE(OutDom1)+5)=_xlfn.SINGLE(AnoDoCalendário),MONTH(_xlfn.SINGLE(OutDom1)+5)=10),_xlfn.SINGLE(OutDom1)+5,""))</f>
        <v>45568</v>
      </c>
      <c r="H31" s="11">
        <f>IF(DAY(_xlfn.SINGLE(OutDom1))=1,"",IF(AND(YEAR(_xlfn.SINGLE(OutDom1)+6)=_xlfn.SINGLE(AnoDoCalendário),MONTH(_xlfn.SINGLE(OutDom1)+6)=10),_xlfn.SINGLE(OutDom1)+6,""))</f>
        <v>45569</v>
      </c>
      <c r="I31" s="11">
        <f>_xlfn.SINGLE(IF(DAY(_xlfn.SINGLE(OutDom1))=1,IF(AND(YEAR(_xlfn.SINGLE(OutDom1))=_xlfn.SINGLE(AnoDoCalendário),MONTH(_xlfn.SINGLE(OutDom1))=10),OutDom1,""),IF(AND(YEAR(_xlfn.SINGLE(OutDom1)+7)=_xlfn.SINGLE(AnoDoCalendário),MONTH(_xlfn.SINGLE(OutDom1)+7)=10),_xlfn.SINGLE(OutDom1)+7,"")))</f>
        <v>45570</v>
      </c>
      <c r="J31" s="11">
        <f>IF(DAY(_xlfn.SINGLE(OutDom1))=1,IF(AND(YEAR(_xlfn.SINGLE(OutDom1)+1)=_xlfn.SINGLE(AnoDoCalendário),MONTH(_xlfn.SINGLE(OutDom1)+1)=10),_xlfn.SINGLE(OutDom1)+1,""),IF(AND(YEAR(_xlfn.SINGLE(OutDom1)+8)=_xlfn.SINGLE(AnoDoCalendário),MONTH(_xlfn.SINGLE(OutDom1)+8)=10),_xlfn.SINGLE(OutDom1)+8,""))</f>
        <v>45571</v>
      </c>
      <c r="K31" s="11">
        <f>IF(DAY(_xlfn.SINGLE(OutDom1))=1,IF(AND(YEAR(_xlfn.SINGLE(OutDom1)+2)=_xlfn.SINGLE(AnoDoCalendário),MONTH(_xlfn.SINGLE(OutDom1)+2)=10),_xlfn.SINGLE(OutDom1)+2,""),IF(AND(YEAR(_xlfn.SINGLE(OutDom1)+9)=_xlfn.SINGLE(AnoDoCalendário),MONTH(_xlfn.SINGLE(OutDom1)+9)=10),_xlfn.SINGLE(OutDom1)+9,""))</f>
        <v>45572</v>
      </c>
      <c r="L31" s="11">
        <f>IF(DAY(_xlfn.SINGLE(OutDom1))=1,IF(AND(YEAR(_xlfn.SINGLE(OutDom1)+3)=_xlfn.SINGLE(AnoDoCalendário),MONTH(_xlfn.SINGLE(OutDom1)+3)=10),_xlfn.SINGLE(OutDom1)+3,""),IF(AND(YEAR(_xlfn.SINGLE(OutDom1)+10)=_xlfn.SINGLE(AnoDoCalendário),MONTH(_xlfn.SINGLE(OutDom1)+10)=10),_xlfn.SINGLE(OutDom1)+10,""))</f>
        <v>45573</v>
      </c>
      <c r="M31" s="11">
        <f>IF(DAY(_xlfn.SINGLE(OutDom1))=1,IF(AND(YEAR(_xlfn.SINGLE(OutDom1)+4)=_xlfn.SINGLE(AnoDoCalendário),MONTH(_xlfn.SINGLE(OutDom1)+4)=10),_xlfn.SINGLE(OutDom1)+4,""),IF(AND(YEAR(_xlfn.SINGLE(OutDom1)+11)=_xlfn.SINGLE(AnoDoCalendário),MONTH(_xlfn.SINGLE(OutDom1)+11)=10),_xlfn.SINGLE(OutDom1)+11,""))</f>
        <v>45574</v>
      </c>
      <c r="N31" s="11">
        <f>IF(DAY(_xlfn.SINGLE(OutDom1))=1,IF(AND(YEAR(_xlfn.SINGLE(OutDom1)+5)=_xlfn.SINGLE(AnoDoCalendário),MONTH(_xlfn.SINGLE(OutDom1)+5)=10),_xlfn.SINGLE(OutDom1)+5,""),IF(AND(YEAR(_xlfn.SINGLE(OutDom1)+12)=_xlfn.SINGLE(AnoDoCalendário),MONTH(_xlfn.SINGLE(OutDom1)+12)=10),_xlfn.SINGLE(OutDom1)+12,""))</f>
        <v>45575</v>
      </c>
      <c r="O31" s="11">
        <f>IF(DAY(_xlfn.SINGLE(OutDom1))=1,IF(AND(YEAR(_xlfn.SINGLE(OutDom1)+6)=_xlfn.SINGLE(AnoDoCalendário),MONTH(_xlfn.SINGLE(OutDom1)+6)=10),_xlfn.SINGLE(OutDom1)+6,""),IF(AND(YEAR(_xlfn.SINGLE(OutDom1)+13)=_xlfn.SINGLE(AnoDoCalendário),MONTH(_xlfn.SINGLE(OutDom1)+13)=10),_xlfn.SINGLE(OutDom1)+13,""))</f>
        <v>45576</v>
      </c>
      <c r="P31" s="11">
        <f>IF(DAY(_xlfn.SINGLE(OutDom1))=1,IF(AND(YEAR(_xlfn.SINGLE(OutDom1)+7)=_xlfn.SINGLE(AnoDoCalendário),MONTH(_xlfn.SINGLE(OutDom1)+7)=10),_xlfn.SINGLE(OutDom1)+7,""),IF(AND(YEAR(_xlfn.SINGLE(OutDom1)+14)=_xlfn.SINGLE(AnoDoCalendário),MONTH(_xlfn.SINGLE(OutDom1)+14)=10),_xlfn.SINGLE(OutDom1)+14,""))</f>
        <v>45577</v>
      </c>
      <c r="Q31" s="11">
        <f>IF(DAY(_xlfn.SINGLE(OutDom1))=1,IF(AND(YEAR(_xlfn.SINGLE(OutDom1)+8)=_xlfn.SINGLE(AnoDoCalendário),MONTH(_xlfn.SINGLE(OutDom1)+8)=10),_xlfn.SINGLE(OutDom1)+8,""),IF(AND(YEAR(_xlfn.SINGLE(OutDom1)+15)=_xlfn.SINGLE(AnoDoCalendário),MONTH(_xlfn.SINGLE(OutDom1)+15)=10),_xlfn.SINGLE(OutDom1)+15,""))</f>
        <v>45578</v>
      </c>
      <c r="R31" s="11">
        <f>IF(DAY(_xlfn.SINGLE(OutDom1))=1,IF(AND(YEAR(_xlfn.SINGLE(OutDom1)+9)=_xlfn.SINGLE(AnoDoCalendário),MONTH(_xlfn.SINGLE(OutDom1)+9)=10),_xlfn.SINGLE(OutDom1)+9,""),IF(AND(YEAR(_xlfn.SINGLE(OutDom1)+16)=_xlfn.SINGLE(AnoDoCalendário),MONTH(_xlfn.SINGLE(OutDom1)+16)=10),_xlfn.SINGLE(OutDom1)+16,""))</f>
        <v>45579</v>
      </c>
      <c r="S31" s="11">
        <f>IF(DAY(_xlfn.SINGLE(OutDom1))=1,IF(AND(YEAR(_xlfn.SINGLE(OutDom1)+10)=_xlfn.SINGLE(AnoDoCalendário),MONTH(_xlfn.SINGLE(OutDom1)+10)=10),_xlfn.SINGLE(OutDom1)+10,""),IF(AND(YEAR(_xlfn.SINGLE(OutDom1)+17)=_xlfn.SINGLE(AnoDoCalendário),MONTH(_xlfn.SINGLE(OutDom1)+17)=10),_xlfn.SINGLE(OutDom1)+17,""))</f>
        <v>45580</v>
      </c>
      <c r="T31" s="11">
        <f>IF(DAY(_xlfn.SINGLE(OutDom1))=1,IF(AND(YEAR(_xlfn.SINGLE(OutDom1)+11)=_xlfn.SINGLE(AnoDoCalendário),MONTH(_xlfn.SINGLE(OutDom1)+11)=10),_xlfn.SINGLE(OutDom1)+11,""),IF(AND(YEAR(_xlfn.SINGLE(OutDom1)+18)=_xlfn.SINGLE(AnoDoCalendário),MONTH(_xlfn.SINGLE(OutDom1)+18)=10),_xlfn.SINGLE(OutDom1)+18,""))</f>
        <v>45581</v>
      </c>
      <c r="U31" s="11">
        <f>IF(DAY(_xlfn.SINGLE(OutDom1))=1,IF(AND(YEAR(_xlfn.SINGLE(OutDom1)+12)=_xlfn.SINGLE(AnoDoCalendário),MONTH(_xlfn.SINGLE(OutDom1)+12)=10),_xlfn.SINGLE(OutDom1)+12,""),IF(AND(YEAR(_xlfn.SINGLE(OutDom1)+19)=_xlfn.SINGLE(AnoDoCalendário),MONTH(_xlfn.SINGLE(OutDom1)+19)=10),_xlfn.SINGLE(OutDom1)+19,""))</f>
        <v>45582</v>
      </c>
      <c r="V31" s="11">
        <f>IF(DAY(_xlfn.SINGLE(OutDom1))=1,IF(AND(YEAR(_xlfn.SINGLE(OutDom1)+13)=_xlfn.SINGLE(AnoDoCalendário),MONTH(_xlfn.SINGLE(OutDom1)+13)=10),_xlfn.SINGLE(OutDom1)+13,""),IF(AND(YEAR(_xlfn.SINGLE(OutDom1)+20)=_xlfn.SINGLE(AnoDoCalendário),MONTH(_xlfn.SINGLE(OutDom1)+20)=10),_xlfn.SINGLE(OutDom1)+20,""))</f>
        <v>45583</v>
      </c>
      <c r="W31" s="11">
        <f>IF(DAY(_xlfn.SINGLE(OutDom1))=1,IF(AND(YEAR(_xlfn.SINGLE(OutDom1)+14)=_xlfn.SINGLE(AnoDoCalendário),MONTH(_xlfn.SINGLE(OutDom1)+14)=10),_xlfn.SINGLE(OutDom1)+14,""),IF(AND(YEAR(_xlfn.SINGLE(OutDom1)+21)=_xlfn.SINGLE(AnoDoCalendário),MONTH(_xlfn.SINGLE(OutDom1)+21)=10),_xlfn.SINGLE(OutDom1)+21,""))</f>
        <v>45584</v>
      </c>
      <c r="X31" s="11">
        <f>IF(DAY(_xlfn.SINGLE(OutDom1))=1,IF(AND(YEAR(_xlfn.SINGLE(OutDom1)+15)=_xlfn.SINGLE(AnoDoCalendário),MONTH(_xlfn.SINGLE(OutDom1)+15)=10),_xlfn.SINGLE(OutDom1)+15,""),IF(AND(YEAR(_xlfn.SINGLE(OutDom1)+22)=_xlfn.SINGLE(AnoDoCalendário),MONTH(_xlfn.SINGLE(OutDom1)+22)=10),_xlfn.SINGLE(OutDom1)+22,""))</f>
        <v>45585</v>
      </c>
      <c r="Y31" s="11">
        <f>IF(DAY(_xlfn.SINGLE(OutDom1))=1,IF(AND(YEAR(_xlfn.SINGLE(OutDom1)+16)=_xlfn.SINGLE(AnoDoCalendário),MONTH(_xlfn.SINGLE(OutDom1)+16)=10),_xlfn.SINGLE(OutDom1)+16,""),IF(AND(YEAR(_xlfn.SINGLE(OutDom1)+23)=_xlfn.SINGLE(AnoDoCalendário),MONTH(_xlfn.SINGLE(OutDom1)+23)=10),_xlfn.SINGLE(OutDom1)+23,""))</f>
        <v>45586</v>
      </c>
      <c r="Z31" s="11">
        <f>IF(DAY(_xlfn.SINGLE(OutDom1))=1,IF(AND(YEAR(_xlfn.SINGLE(OutDom1)+17)=_xlfn.SINGLE(AnoDoCalendário),MONTH(_xlfn.SINGLE(OutDom1)+17)=10),_xlfn.SINGLE(OutDom1)+17,""),IF(AND(YEAR(_xlfn.SINGLE(OutDom1)+24)=_xlfn.SINGLE(AnoDoCalendário),MONTH(_xlfn.SINGLE(OutDom1)+24)=10),_xlfn.SINGLE(OutDom1)+24,""))</f>
        <v>45587</v>
      </c>
      <c r="AA31" s="11">
        <f>IF(DAY(_xlfn.SINGLE(OutDom1))=1,IF(AND(YEAR(_xlfn.SINGLE(OutDom1)+18)=_xlfn.SINGLE(AnoDoCalendário),MONTH(_xlfn.SINGLE(OutDom1)+18)=10),_xlfn.SINGLE(OutDom1)+18,""),IF(AND(YEAR(_xlfn.SINGLE(OutDom1)+25)=_xlfn.SINGLE(AnoDoCalendário),MONTH(_xlfn.SINGLE(OutDom1)+25)=10),_xlfn.SINGLE(OutDom1)+25,""))</f>
        <v>45588</v>
      </c>
      <c r="AB31" s="11">
        <f>IF(DAY(_xlfn.SINGLE(OutDom1))=1,IF(AND(YEAR(_xlfn.SINGLE(OutDom1)+19)=_xlfn.SINGLE(AnoDoCalendário),MONTH(_xlfn.SINGLE(OutDom1)+19)=10),_xlfn.SINGLE(OutDom1)+19,""),IF(AND(YEAR(_xlfn.SINGLE(OutDom1)+26)=_xlfn.SINGLE(AnoDoCalendário),MONTH(_xlfn.SINGLE(OutDom1)+26)=10),_xlfn.SINGLE(OutDom1)+26,""))</f>
        <v>45589</v>
      </c>
      <c r="AC31" s="11">
        <f>IF(DAY(_xlfn.SINGLE(OutDom1))=1,IF(AND(YEAR(_xlfn.SINGLE(OutDom1)+20)=_xlfn.SINGLE(AnoDoCalendário),MONTH(_xlfn.SINGLE(OutDom1)+20)=10),_xlfn.SINGLE(OutDom1)+20,""),IF(AND(YEAR(_xlfn.SINGLE(OutDom1)+27)=_xlfn.SINGLE(AnoDoCalendário),MONTH(_xlfn.SINGLE(OutDom1)+27)=10),_xlfn.SINGLE(OutDom1)+27,""))</f>
        <v>45590</v>
      </c>
      <c r="AD31" s="11">
        <f>IF(DAY(_xlfn.SINGLE(OutDom1))=1,IF(AND(YEAR(_xlfn.SINGLE(OutDom1)+21)=_xlfn.SINGLE(AnoDoCalendário),MONTH(_xlfn.SINGLE(OutDom1)+21)=10),_xlfn.SINGLE(OutDom1)+21,""),IF(AND(YEAR(_xlfn.SINGLE(OutDom1)+28)=_xlfn.SINGLE(AnoDoCalendário),MONTH(_xlfn.SINGLE(OutDom1)+28)=10),_xlfn.SINGLE(OutDom1)+28,""))</f>
        <v>45591</v>
      </c>
      <c r="AE31" s="11">
        <f>IF(DAY(_xlfn.SINGLE(OutDom1))=1,IF(AND(YEAR(_xlfn.SINGLE(OutDom1)+22)=_xlfn.SINGLE(AnoDoCalendário),MONTH(_xlfn.SINGLE(OutDom1)+22)=10),_xlfn.SINGLE(OutDom1)+22,""),IF(AND(YEAR(_xlfn.SINGLE(OutDom1)+29)=_xlfn.SINGLE(AnoDoCalendário),MONTH(_xlfn.SINGLE(OutDom1)+29)=10),_xlfn.SINGLE(OutDom1)+29,""))</f>
        <v>45592</v>
      </c>
      <c r="AF31" s="11">
        <f>IF(DAY(_xlfn.SINGLE(OutDom1))=1,IF(AND(YEAR(_xlfn.SINGLE(OutDom1)+23)=_xlfn.SINGLE(AnoDoCalendário),MONTH(_xlfn.SINGLE(OutDom1)+23)=10),_xlfn.SINGLE(OutDom1)+23,""),IF(AND(YEAR(_xlfn.SINGLE(OutDom1)+30)=_xlfn.SINGLE(AnoDoCalendário),MONTH(_xlfn.SINGLE(OutDom1)+30)=10),_xlfn.SINGLE(OutDom1)+30,""))</f>
        <v>45593</v>
      </c>
      <c r="AG31" s="11">
        <f>IF(DAY(_xlfn.SINGLE(OutDom1))=1,IF(AND(YEAR(_xlfn.SINGLE(OutDom1)+24)=_xlfn.SINGLE(AnoDoCalendário),MONTH(_xlfn.SINGLE(OutDom1)+24)=10),_xlfn.SINGLE(OutDom1)+24,""),IF(AND(YEAR(_xlfn.SINGLE(OutDom1)+31)=_xlfn.SINGLE(AnoDoCalendário),MONTH(_xlfn.SINGLE(OutDom1)+31)=10),_xlfn.SINGLE(OutDom1)+31,""))</f>
        <v>45594</v>
      </c>
      <c r="AH31" s="11">
        <f>IF(DAY(_xlfn.SINGLE(OutDom1))=1,IF(AND(YEAR(_xlfn.SINGLE(OutDom1)+25)=_xlfn.SINGLE(AnoDoCalendário),MONTH(_xlfn.SINGLE(OutDom1)+25)=10),_xlfn.SINGLE(OutDom1)+25,""),IF(AND(YEAR(_xlfn.SINGLE(OutDom1)+32)=_xlfn.SINGLE(AnoDoCalendário),MONTH(_xlfn.SINGLE(OutDom1)+32)=10),_xlfn.SINGLE(OutDom1)+32,""))</f>
        <v>45595</v>
      </c>
      <c r="AI31" s="11">
        <f>IF(DAY(_xlfn.SINGLE(OutDom1))=1,IF(AND(YEAR(_xlfn.SINGLE(OutDom1)+26)=_xlfn.SINGLE(AnoDoCalendário),MONTH(_xlfn.SINGLE(OutDom1)+26)=10),_xlfn.SINGLE(OutDom1)+26,""),IF(AND(YEAR(_xlfn.SINGLE(OutDom1)+33)=_xlfn.SINGLE(AnoDoCalendário),MONTH(_xlfn.SINGLE(OutDom1)+33)=10),_xlfn.SINGLE(OutDom1)+33,""))</f>
        <v>45596</v>
      </c>
      <c r="AJ31" s="11" t="str">
        <f>IF(DAY(_xlfn.SINGLE(OutDom1))=1,IF(AND(YEAR(_xlfn.SINGLE(OutDom1)+27)=_xlfn.SINGLE(AnoDoCalendário),MONTH(_xlfn.SINGLE(OutDom1)+27)=10),_xlfn.SINGLE(OutDom1)+27,""),IF(AND(YEAR(_xlfn.SINGLE(OutDom1)+34)=_xlfn.SINGLE(AnoDoCalendário),MONTH(_xlfn.SINGLE(OutDom1)+34)=10),_xlfn.SINGLE(OutDom1)+34,""))</f>
        <v/>
      </c>
      <c r="AK31" s="11" t="str">
        <f>IF(DAY(_xlfn.SINGLE(OutDom1))=1,IF(AND(YEAR(_xlfn.SINGLE(OutDom1)+28)=_xlfn.SINGLE(AnoDoCalendário),MONTH(_xlfn.SINGLE(OutDom1)+28)=10),_xlfn.SINGLE(OutDom1)+28,""),IF(AND(YEAR(_xlfn.SINGLE(OutDom1)+35)=_xlfn.SINGLE(AnoDoCalendário),MONTH(_xlfn.SINGLE(OutDom1)+35)=10),_xlfn.SINGLE(OutDom1)+35,""))</f>
        <v/>
      </c>
      <c r="AL31" s="11" t="str">
        <f>IF(DAY(_xlfn.SINGLE(OutDom1))=1,IF(AND(YEAR(_xlfn.SINGLE(OutDom1)+29)=_xlfn.SINGLE(AnoDoCalendário),MONTH(_xlfn.SINGLE(OutDom1)+29)=10),_xlfn.SINGLE(OutDom1)+29,""),IF(AND(YEAR(_xlfn.SINGLE(OutDom1)+36)=_xlfn.SINGLE(AnoDoCalendário),MONTH(_xlfn.SINGLE(OutDom1)+36)=10),_xlfn.SINGLE(OutDom1)+36,""))</f>
        <v/>
      </c>
      <c r="AM31" s="12" t="str">
        <f>IF(DAY(_xlfn.SINGLE(OutDom1))=1,IF(AND(YEAR(_xlfn.SINGLE(OutDom1)+30)=_xlfn.SINGLE(AnoDoCalendário),MONTH(_xlfn.SINGLE(OutDom1)+30)=10),_xlfn.SINGLE(OutDom1)+30,""),IF(AND(YEAR(_xlfn.SINGLE(OutDom1)+37)=_xlfn.SINGLE(AnoDoCalendário),MONTH(_xlfn.SINGLE(OutDom1)+37)=10),_xlfn.SINGLE(OutDom1)+37,""))</f>
        <v/>
      </c>
    </row>
    <row r="32" spans="2:39 16382:16383" s="9" customFormat="1" ht="18.95" customHeight="1" x14ac:dyDescent="0.3">
      <c r="B32" s="43"/>
      <c r="C32" s="10" t="s">
        <v>0</v>
      </c>
      <c r="D32" s="10" t="s">
        <v>1</v>
      </c>
      <c r="E32" s="10" t="s">
        <v>2</v>
      </c>
      <c r="F32" s="10" t="s">
        <v>3</v>
      </c>
      <c r="G32" s="10" t="s">
        <v>4</v>
      </c>
      <c r="H32" s="10" t="s">
        <v>5</v>
      </c>
      <c r="I32" s="10" t="s">
        <v>6</v>
      </c>
      <c r="J32" s="10" t="s">
        <v>0</v>
      </c>
      <c r="K32" s="10" t="s">
        <v>1</v>
      </c>
      <c r="L32" s="10" t="s">
        <v>2</v>
      </c>
      <c r="M32" s="10" t="s">
        <v>3</v>
      </c>
      <c r="N32" s="10" t="s">
        <v>4</v>
      </c>
      <c r="O32" s="10" t="s">
        <v>5</v>
      </c>
      <c r="P32" s="10" t="s">
        <v>6</v>
      </c>
      <c r="Q32" s="10" t="s">
        <v>0</v>
      </c>
      <c r="R32" s="10" t="s">
        <v>1</v>
      </c>
      <c r="S32" s="10" t="s">
        <v>2</v>
      </c>
      <c r="T32" s="10" t="s">
        <v>3</v>
      </c>
      <c r="U32" s="10" t="s">
        <v>4</v>
      </c>
      <c r="V32" s="10" t="s">
        <v>5</v>
      </c>
      <c r="W32" s="10" t="s">
        <v>6</v>
      </c>
      <c r="X32" s="10" t="s">
        <v>0</v>
      </c>
      <c r="Y32" s="10" t="s">
        <v>1</v>
      </c>
      <c r="Z32" s="10" t="s">
        <v>2</v>
      </c>
      <c r="AA32" s="10" t="s">
        <v>3</v>
      </c>
      <c r="AB32" s="10" t="s">
        <v>4</v>
      </c>
      <c r="AC32" s="10" t="s">
        <v>5</v>
      </c>
      <c r="AD32" s="10" t="s">
        <v>6</v>
      </c>
      <c r="AE32" s="10" t="s">
        <v>0</v>
      </c>
      <c r="AF32" s="10" t="s">
        <v>1</v>
      </c>
      <c r="AG32" s="10" t="s">
        <v>2</v>
      </c>
      <c r="AH32" s="10" t="s">
        <v>3</v>
      </c>
      <c r="AI32" s="10" t="s">
        <v>4</v>
      </c>
      <c r="AJ32" s="10" t="s">
        <v>5</v>
      </c>
      <c r="AK32" s="10" t="s">
        <v>6</v>
      </c>
      <c r="AL32" s="10" t="s">
        <v>0</v>
      </c>
      <c r="AM32" s="13" t="s">
        <v>1</v>
      </c>
    </row>
    <row r="33" spans="2:39" ht="18.95" customHeight="1" x14ac:dyDescent="0.3">
      <c r="B33" s="8"/>
      <c r="C33" s="16"/>
      <c r="D33" s="16"/>
      <c r="E33" s="16"/>
      <c r="F33" s="16"/>
      <c r="G33" s="16"/>
      <c r="H33" s="16"/>
      <c r="I33" s="17"/>
      <c r="J33" s="17"/>
      <c r="K33" s="16"/>
      <c r="M33" s="16"/>
      <c r="N33" s="40"/>
      <c r="O33" s="16"/>
      <c r="P33" s="25"/>
      <c r="Q33" s="17"/>
      <c r="R33" s="16"/>
      <c r="U33" s="40"/>
      <c r="V33" s="16"/>
      <c r="W33" s="17"/>
      <c r="X33" s="17"/>
      <c r="Y33" s="16"/>
      <c r="Z33" s="16"/>
      <c r="AA33" s="16"/>
      <c r="AB33" s="16"/>
      <c r="AC33" s="16"/>
      <c r="AD33" s="17"/>
      <c r="AE33" s="17"/>
      <c r="AF33" s="16"/>
      <c r="AG33" s="16"/>
      <c r="AH33" s="16"/>
      <c r="AI33" s="16"/>
      <c r="AJ33" s="16"/>
      <c r="AK33" s="17"/>
      <c r="AL33" s="17"/>
      <c r="AM33" s="16"/>
    </row>
    <row r="34" spans="2:39" s="9" customFormat="1" ht="18.95" customHeight="1" x14ac:dyDescent="0.3">
      <c r="B34" s="42">
        <f>DATE(_xlfn.SINGLE(AnoDoCalendário),11,1)</f>
        <v>45597</v>
      </c>
      <c r="C34" s="11" t="str">
        <f>IF(DAY(_xlfn.SINGLE(NovDom1))=1,"",IF(AND(YEAR(_xlfn.SINGLE(NovDom1)+1)=_xlfn.SINGLE(AnoDoCalendário),MONTH(_xlfn.SINGLE(NovDom1)+1)=11),_xlfn.SINGLE(NovDom1)+1,""))</f>
        <v/>
      </c>
      <c r="D34" s="11" t="str">
        <f>IF(DAY(_xlfn.SINGLE(NovDom1))=1,"",IF(AND(YEAR(_xlfn.SINGLE(NovDom1)+2)=_xlfn.SINGLE(AnoDoCalendário),MONTH(_xlfn.SINGLE(NovDom1)+2)=11),_xlfn.SINGLE(NovDom1)+2,""))</f>
        <v/>
      </c>
      <c r="E34" s="11" t="str">
        <f>IF(DAY(_xlfn.SINGLE(NovDom1))=1,"",IF(AND(YEAR(_xlfn.SINGLE(NovDom1)+3)=_xlfn.SINGLE(AnoDoCalendário),MONTH(_xlfn.SINGLE(NovDom1)+3)=11),_xlfn.SINGLE(NovDom1)+3,""))</f>
        <v/>
      </c>
      <c r="F34" s="11" t="str">
        <f>IF(DAY(_xlfn.SINGLE(NovDom1))=1,"",IF(AND(YEAR(_xlfn.SINGLE(NovDom1)+4)=_xlfn.SINGLE(AnoDoCalendário),MONTH(_xlfn.SINGLE(NovDom1)+4)=11),_xlfn.SINGLE(NovDom1)+4,""))</f>
        <v/>
      </c>
      <c r="G34" s="11" t="str">
        <f>IF(DAY(_xlfn.SINGLE(NovDom1))=1,"",IF(AND(YEAR(_xlfn.SINGLE(NovDom1)+5)=_xlfn.SINGLE(AnoDoCalendário),MONTH(_xlfn.SINGLE(NovDom1)+5)=11),_xlfn.SINGLE(NovDom1)+5,""))</f>
        <v/>
      </c>
      <c r="H34" s="11">
        <f>IF(DAY(_xlfn.SINGLE(NovDom1))=1,"",IF(AND(YEAR(_xlfn.SINGLE(NovDom1)+6)=_xlfn.SINGLE(AnoDoCalendário),MONTH(_xlfn.SINGLE(NovDom1)+6)=11),_xlfn.SINGLE(NovDom1)+6,""))</f>
        <v>45597</v>
      </c>
      <c r="I34" s="11">
        <f>_xlfn.SINGLE(IF(DAY(_xlfn.SINGLE(NovDom1))=1,IF(AND(YEAR(_xlfn.SINGLE(NovDom1))=_xlfn.SINGLE(AnoDoCalendário),MONTH(_xlfn.SINGLE(NovDom1))=11),NovDom1,""),IF(AND(YEAR(_xlfn.SINGLE(NovDom1)+7)=_xlfn.SINGLE(AnoDoCalendário),MONTH(_xlfn.SINGLE(NovDom1)+7)=11),_xlfn.SINGLE(NovDom1)+7,"")))</f>
        <v>45598</v>
      </c>
      <c r="J34" s="11">
        <f>IF(DAY(_xlfn.SINGLE(NovDom1))=1,IF(AND(YEAR(_xlfn.SINGLE(NovDom1)+1)=_xlfn.SINGLE(AnoDoCalendário),MONTH(_xlfn.SINGLE(NovDom1)+1)=11),_xlfn.SINGLE(NovDom1)+1,""),IF(AND(YEAR(_xlfn.SINGLE(NovDom1)+8)=_xlfn.SINGLE(AnoDoCalendário),MONTH(_xlfn.SINGLE(NovDom1)+8)=11),_xlfn.SINGLE(NovDom1)+8,""))</f>
        <v>45599</v>
      </c>
      <c r="K34" s="11">
        <f>IF(DAY(_xlfn.SINGLE(NovDom1))=1,IF(AND(YEAR(_xlfn.SINGLE(NovDom1)+2)=_xlfn.SINGLE(AnoDoCalendário),MONTH(_xlfn.SINGLE(NovDom1)+2)=11),_xlfn.SINGLE(NovDom1)+2,""),IF(AND(YEAR(_xlfn.SINGLE(NovDom1)+9)=_xlfn.SINGLE(AnoDoCalendário),MONTH(_xlfn.SINGLE(NovDom1)+9)=11),_xlfn.SINGLE(NovDom1)+9,""))</f>
        <v>45600</v>
      </c>
      <c r="L34" s="11">
        <f>IF(DAY(_xlfn.SINGLE(NovDom1))=1,IF(AND(YEAR(_xlfn.SINGLE(NovDom1)+3)=_xlfn.SINGLE(AnoDoCalendário),MONTH(_xlfn.SINGLE(NovDom1)+3)=11),_xlfn.SINGLE(NovDom1)+3,""),IF(AND(YEAR(_xlfn.SINGLE(NovDom1)+10)=_xlfn.SINGLE(AnoDoCalendário),MONTH(_xlfn.SINGLE(NovDom1)+10)=11),_xlfn.SINGLE(NovDom1)+10,""))</f>
        <v>45601</v>
      </c>
      <c r="M34" s="11">
        <f>IF(DAY(_xlfn.SINGLE(NovDom1))=1,IF(AND(YEAR(_xlfn.SINGLE(NovDom1)+4)=_xlfn.SINGLE(AnoDoCalendário),MONTH(_xlfn.SINGLE(NovDom1)+4)=11),_xlfn.SINGLE(NovDom1)+4,""),IF(AND(YEAR(_xlfn.SINGLE(NovDom1)+11)=_xlfn.SINGLE(AnoDoCalendário),MONTH(_xlfn.SINGLE(NovDom1)+11)=11),_xlfn.SINGLE(NovDom1)+11,""))</f>
        <v>45602</v>
      </c>
      <c r="N34" s="11">
        <f>IF(DAY(_xlfn.SINGLE(NovDom1))=1,IF(AND(YEAR(_xlfn.SINGLE(NovDom1)+5)=_xlfn.SINGLE(AnoDoCalendário),MONTH(_xlfn.SINGLE(NovDom1)+5)=11),_xlfn.SINGLE(NovDom1)+5,""),IF(AND(YEAR(_xlfn.SINGLE(NovDom1)+12)=_xlfn.SINGLE(AnoDoCalendário),MONTH(_xlfn.SINGLE(NovDom1)+12)=11),_xlfn.SINGLE(NovDom1)+12,""))</f>
        <v>45603</v>
      </c>
      <c r="O34" s="11">
        <f>IF(DAY(_xlfn.SINGLE(NovDom1))=1,IF(AND(YEAR(_xlfn.SINGLE(NovDom1)+6)=_xlfn.SINGLE(AnoDoCalendário),MONTH(_xlfn.SINGLE(NovDom1)+6)=11),_xlfn.SINGLE(NovDom1)+6,""),IF(AND(YEAR(_xlfn.SINGLE(NovDom1)+13)=_xlfn.SINGLE(AnoDoCalendário),MONTH(_xlfn.SINGLE(NovDom1)+13)=11),_xlfn.SINGLE(NovDom1)+13,""))</f>
        <v>45604</v>
      </c>
      <c r="P34" s="11">
        <f>IF(DAY(_xlfn.SINGLE(NovDom1))=1,IF(AND(YEAR(_xlfn.SINGLE(NovDom1)+7)=_xlfn.SINGLE(AnoDoCalendário),MONTH(_xlfn.SINGLE(NovDom1)+7)=11),_xlfn.SINGLE(NovDom1)+7,""),IF(AND(YEAR(_xlfn.SINGLE(NovDom1)+14)=_xlfn.SINGLE(AnoDoCalendário),MONTH(_xlfn.SINGLE(NovDom1)+14)=11),_xlfn.SINGLE(NovDom1)+14,""))</f>
        <v>45605</v>
      </c>
      <c r="Q34" s="11">
        <f>IF(DAY(_xlfn.SINGLE(NovDom1))=1,IF(AND(YEAR(_xlfn.SINGLE(NovDom1)+8)=_xlfn.SINGLE(AnoDoCalendário),MONTH(_xlfn.SINGLE(NovDom1)+8)=11),_xlfn.SINGLE(NovDom1)+8,""),IF(AND(YEAR(_xlfn.SINGLE(NovDom1)+15)=_xlfn.SINGLE(AnoDoCalendário),MONTH(_xlfn.SINGLE(NovDom1)+15)=11),_xlfn.SINGLE(NovDom1)+15,""))</f>
        <v>45606</v>
      </c>
      <c r="R34" s="11">
        <f>IF(DAY(_xlfn.SINGLE(NovDom1))=1,IF(AND(YEAR(_xlfn.SINGLE(NovDom1)+9)=_xlfn.SINGLE(AnoDoCalendário),MONTH(_xlfn.SINGLE(NovDom1)+9)=11),_xlfn.SINGLE(NovDom1)+9,""),IF(AND(YEAR(_xlfn.SINGLE(NovDom1)+16)=_xlfn.SINGLE(AnoDoCalendário),MONTH(_xlfn.SINGLE(NovDom1)+16)=11),_xlfn.SINGLE(NovDom1)+16,""))</f>
        <v>45607</v>
      </c>
      <c r="S34" s="11">
        <f>IF(DAY(_xlfn.SINGLE(NovDom1))=1,IF(AND(YEAR(_xlfn.SINGLE(NovDom1)+10)=_xlfn.SINGLE(AnoDoCalendário),MONTH(_xlfn.SINGLE(NovDom1)+10)=11),_xlfn.SINGLE(NovDom1)+10,""),IF(AND(YEAR(_xlfn.SINGLE(NovDom1)+17)=_xlfn.SINGLE(AnoDoCalendário),MONTH(_xlfn.SINGLE(NovDom1)+17)=11),_xlfn.SINGLE(NovDom1)+17,""))</f>
        <v>45608</v>
      </c>
      <c r="T34" s="11">
        <f>IF(DAY(_xlfn.SINGLE(NovDom1))=1,IF(AND(YEAR(_xlfn.SINGLE(NovDom1)+11)=_xlfn.SINGLE(AnoDoCalendário),MONTH(_xlfn.SINGLE(NovDom1)+11)=11),_xlfn.SINGLE(NovDom1)+11,""),IF(AND(YEAR(_xlfn.SINGLE(NovDom1)+18)=_xlfn.SINGLE(AnoDoCalendário),MONTH(_xlfn.SINGLE(NovDom1)+18)=11),_xlfn.SINGLE(NovDom1)+18,""))</f>
        <v>45609</v>
      </c>
      <c r="U34" s="11">
        <f>IF(DAY(_xlfn.SINGLE(NovDom1))=1,IF(AND(YEAR(_xlfn.SINGLE(NovDom1)+12)=_xlfn.SINGLE(AnoDoCalendário),MONTH(_xlfn.SINGLE(NovDom1)+12)=11),_xlfn.SINGLE(NovDom1)+12,""),IF(AND(YEAR(_xlfn.SINGLE(NovDom1)+19)=_xlfn.SINGLE(AnoDoCalendário),MONTH(_xlfn.SINGLE(NovDom1)+19)=11),_xlfn.SINGLE(NovDom1)+19,""))</f>
        <v>45610</v>
      </c>
      <c r="V34" s="11">
        <f>IF(DAY(_xlfn.SINGLE(NovDom1))=1,IF(AND(YEAR(_xlfn.SINGLE(NovDom1)+13)=_xlfn.SINGLE(AnoDoCalendário),MONTH(_xlfn.SINGLE(NovDom1)+13)=11),_xlfn.SINGLE(NovDom1)+13,""),IF(AND(YEAR(_xlfn.SINGLE(NovDom1)+20)=_xlfn.SINGLE(AnoDoCalendário),MONTH(_xlfn.SINGLE(NovDom1)+20)=11),_xlfn.SINGLE(NovDom1)+20,""))</f>
        <v>45611</v>
      </c>
      <c r="W34" s="11">
        <f>IF(DAY(_xlfn.SINGLE(NovDom1))=1,IF(AND(YEAR(_xlfn.SINGLE(NovDom1)+14)=_xlfn.SINGLE(AnoDoCalendário),MONTH(_xlfn.SINGLE(NovDom1)+14)=11),_xlfn.SINGLE(NovDom1)+14,""),IF(AND(YEAR(_xlfn.SINGLE(NovDom1)+21)=_xlfn.SINGLE(AnoDoCalendário),MONTH(_xlfn.SINGLE(NovDom1)+21)=11),_xlfn.SINGLE(NovDom1)+21,""))</f>
        <v>45612</v>
      </c>
      <c r="X34" s="11">
        <f>IF(DAY(_xlfn.SINGLE(NovDom1))=1,IF(AND(YEAR(_xlfn.SINGLE(NovDom1)+15)=_xlfn.SINGLE(AnoDoCalendário),MONTH(_xlfn.SINGLE(NovDom1)+15)=11),_xlfn.SINGLE(NovDom1)+15,""),IF(AND(YEAR(_xlfn.SINGLE(NovDom1)+22)=_xlfn.SINGLE(AnoDoCalendário),MONTH(_xlfn.SINGLE(NovDom1)+22)=11),_xlfn.SINGLE(NovDom1)+22,""))</f>
        <v>45613</v>
      </c>
      <c r="Y34" s="11">
        <f>IF(DAY(_xlfn.SINGLE(NovDom1))=1,IF(AND(YEAR(_xlfn.SINGLE(NovDom1)+16)=_xlfn.SINGLE(AnoDoCalendário),MONTH(_xlfn.SINGLE(NovDom1)+16)=11),_xlfn.SINGLE(NovDom1)+16,""),IF(AND(YEAR(_xlfn.SINGLE(NovDom1)+23)=_xlfn.SINGLE(AnoDoCalendário),MONTH(_xlfn.SINGLE(NovDom1)+23)=11),_xlfn.SINGLE(NovDom1)+23,""))</f>
        <v>45614</v>
      </c>
      <c r="Z34" s="11">
        <f>IF(DAY(_xlfn.SINGLE(NovDom1))=1,IF(AND(YEAR(_xlfn.SINGLE(NovDom1)+17)=_xlfn.SINGLE(AnoDoCalendário),MONTH(_xlfn.SINGLE(NovDom1)+17)=11),_xlfn.SINGLE(NovDom1)+17,""),IF(AND(YEAR(_xlfn.SINGLE(NovDom1)+24)=_xlfn.SINGLE(AnoDoCalendário),MONTH(_xlfn.SINGLE(NovDom1)+24)=11),_xlfn.SINGLE(NovDom1)+24,""))</f>
        <v>45615</v>
      </c>
      <c r="AA34" s="11">
        <f>IF(DAY(_xlfn.SINGLE(NovDom1))=1,IF(AND(YEAR(_xlfn.SINGLE(NovDom1)+18)=_xlfn.SINGLE(AnoDoCalendário),MONTH(_xlfn.SINGLE(NovDom1)+18)=11),_xlfn.SINGLE(NovDom1)+18,""),IF(AND(YEAR(_xlfn.SINGLE(NovDom1)+25)=_xlfn.SINGLE(AnoDoCalendário),MONTH(_xlfn.SINGLE(NovDom1)+25)=11),_xlfn.SINGLE(NovDom1)+25,""))</f>
        <v>45616</v>
      </c>
      <c r="AB34" s="11">
        <f>IF(DAY(_xlfn.SINGLE(NovDom1))=1,IF(AND(YEAR(_xlfn.SINGLE(NovDom1)+19)=_xlfn.SINGLE(AnoDoCalendário),MONTH(_xlfn.SINGLE(NovDom1)+19)=11),_xlfn.SINGLE(NovDom1)+19,""),IF(AND(YEAR(_xlfn.SINGLE(NovDom1)+26)=_xlfn.SINGLE(AnoDoCalendário),MONTH(_xlfn.SINGLE(NovDom1)+26)=11),_xlfn.SINGLE(NovDom1)+26,""))</f>
        <v>45617</v>
      </c>
      <c r="AC34" s="11">
        <f>IF(DAY(_xlfn.SINGLE(NovDom1))=1,IF(AND(YEAR(_xlfn.SINGLE(NovDom1)+20)=_xlfn.SINGLE(AnoDoCalendário),MONTH(_xlfn.SINGLE(NovDom1)+20)=11),_xlfn.SINGLE(NovDom1)+20,""),IF(AND(YEAR(_xlfn.SINGLE(NovDom1)+27)=_xlfn.SINGLE(AnoDoCalendário),MONTH(_xlfn.SINGLE(NovDom1)+27)=11),_xlfn.SINGLE(NovDom1)+27,""))</f>
        <v>45618</v>
      </c>
      <c r="AD34" s="11">
        <f>IF(DAY(_xlfn.SINGLE(NovDom1))=1,IF(AND(YEAR(_xlfn.SINGLE(NovDom1)+21)=_xlfn.SINGLE(AnoDoCalendário),MONTH(_xlfn.SINGLE(NovDom1)+21)=11),_xlfn.SINGLE(NovDom1)+21,""),IF(AND(YEAR(_xlfn.SINGLE(NovDom1)+28)=_xlfn.SINGLE(AnoDoCalendário),MONTH(_xlfn.SINGLE(NovDom1)+28)=11),_xlfn.SINGLE(NovDom1)+28,""))</f>
        <v>45619</v>
      </c>
      <c r="AE34" s="11">
        <f>IF(DAY(_xlfn.SINGLE(NovDom1))=1,IF(AND(YEAR(_xlfn.SINGLE(NovDom1)+22)=_xlfn.SINGLE(AnoDoCalendário),MONTH(_xlfn.SINGLE(NovDom1)+22)=11),_xlfn.SINGLE(NovDom1)+22,""),IF(AND(YEAR(_xlfn.SINGLE(NovDom1)+29)=_xlfn.SINGLE(AnoDoCalendário),MONTH(_xlfn.SINGLE(NovDom1)+29)=11),_xlfn.SINGLE(NovDom1)+29,""))</f>
        <v>45620</v>
      </c>
      <c r="AF34" s="11">
        <f>IF(DAY(_xlfn.SINGLE(NovDom1))=1,IF(AND(YEAR(_xlfn.SINGLE(NovDom1)+23)=_xlfn.SINGLE(AnoDoCalendário),MONTH(_xlfn.SINGLE(NovDom1)+23)=11),_xlfn.SINGLE(NovDom1)+23,""),IF(AND(YEAR(_xlfn.SINGLE(NovDom1)+30)=_xlfn.SINGLE(AnoDoCalendário),MONTH(_xlfn.SINGLE(NovDom1)+30)=11),_xlfn.SINGLE(NovDom1)+30,""))</f>
        <v>45621</v>
      </c>
      <c r="AG34" s="11">
        <f>IF(DAY(_xlfn.SINGLE(NovDom1))=1,IF(AND(YEAR(_xlfn.SINGLE(NovDom1)+24)=_xlfn.SINGLE(AnoDoCalendário),MONTH(_xlfn.SINGLE(NovDom1)+24)=11),_xlfn.SINGLE(NovDom1)+24,""),IF(AND(YEAR(_xlfn.SINGLE(NovDom1)+31)=_xlfn.SINGLE(AnoDoCalendário),MONTH(_xlfn.SINGLE(NovDom1)+31)=11),_xlfn.SINGLE(NovDom1)+31,""))</f>
        <v>45622</v>
      </c>
      <c r="AH34" s="11">
        <f>IF(DAY(_xlfn.SINGLE(NovDom1))=1,IF(AND(YEAR(_xlfn.SINGLE(NovDom1)+25)=_xlfn.SINGLE(AnoDoCalendário),MONTH(_xlfn.SINGLE(NovDom1)+25)=11),_xlfn.SINGLE(NovDom1)+25,""),IF(AND(YEAR(_xlfn.SINGLE(NovDom1)+32)=_xlfn.SINGLE(AnoDoCalendário),MONTH(_xlfn.SINGLE(NovDom1)+32)=11),_xlfn.SINGLE(NovDom1)+32,""))</f>
        <v>45623</v>
      </c>
      <c r="AI34" s="11">
        <f>IF(DAY(_xlfn.SINGLE(NovDom1))=1,IF(AND(YEAR(_xlfn.SINGLE(NovDom1)+26)=_xlfn.SINGLE(AnoDoCalendário),MONTH(_xlfn.SINGLE(NovDom1)+26)=11),_xlfn.SINGLE(NovDom1)+26,""),IF(AND(YEAR(_xlfn.SINGLE(NovDom1)+33)=_xlfn.SINGLE(AnoDoCalendário),MONTH(_xlfn.SINGLE(NovDom1)+33)=11),_xlfn.SINGLE(NovDom1)+33,""))</f>
        <v>45624</v>
      </c>
      <c r="AJ34" s="11">
        <f>IF(DAY(_xlfn.SINGLE(NovDom1))=1,IF(AND(YEAR(_xlfn.SINGLE(NovDom1)+27)=_xlfn.SINGLE(AnoDoCalendário),MONTH(_xlfn.SINGLE(NovDom1)+27)=11),_xlfn.SINGLE(NovDom1)+27,""),IF(AND(YEAR(_xlfn.SINGLE(NovDom1)+34)=_xlfn.SINGLE(AnoDoCalendário),MONTH(_xlfn.SINGLE(NovDom1)+34)=11),_xlfn.SINGLE(NovDom1)+34,""))</f>
        <v>45625</v>
      </c>
      <c r="AK34" s="11">
        <f>IF(DAY(_xlfn.SINGLE(NovDom1))=1,IF(AND(YEAR(_xlfn.SINGLE(NovDom1)+28)=_xlfn.SINGLE(AnoDoCalendário),MONTH(_xlfn.SINGLE(NovDom1)+28)=11),_xlfn.SINGLE(NovDom1)+28,""),IF(AND(YEAR(_xlfn.SINGLE(NovDom1)+35)=_xlfn.SINGLE(AnoDoCalendário),MONTH(_xlfn.SINGLE(NovDom1)+35)=11),_xlfn.SINGLE(NovDom1)+35,""))</f>
        <v>45626</v>
      </c>
      <c r="AL34" s="11" t="str">
        <f>IF(DAY(_xlfn.SINGLE(NovDom1))=1,IF(AND(YEAR(_xlfn.SINGLE(NovDom1)+29)=_xlfn.SINGLE(AnoDoCalendário),MONTH(_xlfn.SINGLE(NovDom1)+29)=11),_xlfn.SINGLE(NovDom1)+29,""),IF(AND(YEAR(_xlfn.SINGLE(NovDom1)+36)=_xlfn.SINGLE(AnoDoCalendário),MONTH(_xlfn.SINGLE(NovDom1)+36)=11),_xlfn.SINGLE(NovDom1)+36,""))</f>
        <v/>
      </c>
      <c r="AM34" s="12" t="str">
        <f>IF(DAY(_xlfn.SINGLE(NovDom1))=1,IF(AND(YEAR(_xlfn.SINGLE(NovDom1)+30)=_xlfn.SINGLE(AnoDoCalendário),MONTH(_xlfn.SINGLE(NovDom1)+30)=11),_xlfn.SINGLE(NovDom1)+30,""),IF(AND(YEAR(_xlfn.SINGLE(NovDom1)+37)=_xlfn.SINGLE(AnoDoCalendário),MONTH(_xlfn.SINGLE(NovDom1)+37)=11),_xlfn.SINGLE(NovDom1)+37,""))</f>
        <v/>
      </c>
    </row>
    <row r="35" spans="2:39" s="9" customFormat="1" ht="18.95" customHeight="1" x14ac:dyDescent="0.3">
      <c r="B35" s="43"/>
      <c r="C35" s="10" t="s">
        <v>0</v>
      </c>
      <c r="D35" s="10" t="s">
        <v>1</v>
      </c>
      <c r="E35" s="10" t="s">
        <v>2</v>
      </c>
      <c r="F35" s="10" t="s">
        <v>3</v>
      </c>
      <c r="G35" s="10" t="s">
        <v>4</v>
      </c>
      <c r="H35" s="10" t="s">
        <v>5</v>
      </c>
      <c r="I35" s="10" t="s">
        <v>6</v>
      </c>
      <c r="J35" s="10" t="s">
        <v>0</v>
      </c>
      <c r="K35" s="10" t="s">
        <v>1</v>
      </c>
      <c r="L35" s="10" t="s">
        <v>2</v>
      </c>
      <c r="M35" s="10" t="s">
        <v>3</v>
      </c>
      <c r="N35" s="10" t="s">
        <v>4</v>
      </c>
      <c r="O35" s="10" t="s">
        <v>5</v>
      </c>
      <c r="P35" s="10" t="s">
        <v>6</v>
      </c>
      <c r="Q35" s="10" t="s">
        <v>0</v>
      </c>
      <c r="R35" s="10" t="s">
        <v>1</v>
      </c>
      <c r="S35" s="10" t="s">
        <v>2</v>
      </c>
      <c r="T35" s="10" t="s">
        <v>3</v>
      </c>
      <c r="U35" s="10" t="s">
        <v>4</v>
      </c>
      <c r="V35" s="10" t="s">
        <v>5</v>
      </c>
      <c r="W35" s="10" t="s">
        <v>6</v>
      </c>
      <c r="X35" s="10" t="s">
        <v>0</v>
      </c>
      <c r="Y35" s="10" t="s">
        <v>1</v>
      </c>
      <c r="Z35" s="10" t="s">
        <v>2</v>
      </c>
      <c r="AA35" s="10" t="s">
        <v>3</v>
      </c>
      <c r="AB35" s="10" t="s">
        <v>4</v>
      </c>
      <c r="AC35" s="10" t="s">
        <v>5</v>
      </c>
      <c r="AD35" s="10" t="s">
        <v>6</v>
      </c>
      <c r="AE35" s="10" t="s">
        <v>0</v>
      </c>
      <c r="AF35" s="10" t="s">
        <v>1</v>
      </c>
      <c r="AG35" s="10" t="s">
        <v>2</v>
      </c>
      <c r="AH35" s="10" t="s">
        <v>3</v>
      </c>
      <c r="AI35" s="10" t="s">
        <v>4</v>
      </c>
      <c r="AJ35" s="10" t="s">
        <v>5</v>
      </c>
      <c r="AK35" s="10" t="s">
        <v>6</v>
      </c>
      <c r="AL35" s="10" t="s">
        <v>0</v>
      </c>
      <c r="AM35" s="13" t="s">
        <v>1</v>
      </c>
    </row>
    <row r="36" spans="2:39" ht="18.95" customHeight="1" x14ac:dyDescent="0.3">
      <c r="B36" s="8"/>
      <c r="C36" s="16"/>
      <c r="D36" s="16"/>
      <c r="E36" s="16"/>
      <c r="G36" s="40"/>
      <c r="H36" s="16"/>
      <c r="I36" s="25"/>
      <c r="J36" s="17"/>
      <c r="K36" s="16"/>
      <c r="M36" s="16"/>
      <c r="N36" s="40"/>
      <c r="O36" s="16"/>
      <c r="P36" s="17"/>
      <c r="Q36" s="17"/>
      <c r="R36" s="16"/>
      <c r="T36" s="40"/>
      <c r="U36" s="16"/>
      <c r="V36" s="25"/>
      <c r="W36" s="17"/>
      <c r="X36" s="17"/>
      <c r="Y36" s="16"/>
      <c r="Z36" s="16"/>
      <c r="AA36" s="16"/>
      <c r="AB36" s="16"/>
      <c r="AC36" s="16"/>
      <c r="AD36" s="17"/>
      <c r="AE36" s="17"/>
      <c r="AF36" s="16"/>
      <c r="AG36" s="16"/>
      <c r="AH36" s="16"/>
      <c r="AI36" s="16"/>
      <c r="AJ36" s="16"/>
      <c r="AK36" s="16"/>
      <c r="AL36" s="16"/>
      <c r="AM36" s="16"/>
    </row>
    <row r="37" spans="2:39" s="9" customFormat="1" ht="18.95" customHeight="1" x14ac:dyDescent="0.3">
      <c r="B37" s="42">
        <f>DATE(_xlfn.SINGLE(AnoDoCalendário),12,1)</f>
        <v>45627</v>
      </c>
      <c r="C37" s="11">
        <f>IF(DAY(_xlfn.SINGLE(DezDom1))=1,"",IF(AND(YEAR(_xlfn.SINGLE(DezDom1)+1)=_xlfn.SINGLE(AnoDoCalendário),MONTH(_xlfn.SINGLE(DezDom1)+1)=12),_xlfn.SINGLE(DezDom1)+1,""))</f>
        <v>45627</v>
      </c>
      <c r="D37" s="11">
        <f>IF(DAY(_xlfn.SINGLE(DezDom1))=1,"",IF(AND(YEAR(_xlfn.SINGLE(DezDom1)+2)=_xlfn.SINGLE(AnoDoCalendário),MONTH(_xlfn.SINGLE(DezDom1)+2)=12),_xlfn.SINGLE(DezDom1)+2,""))</f>
        <v>45628</v>
      </c>
      <c r="E37" s="11">
        <f>IF(DAY(_xlfn.SINGLE(DezDom1))=1,"",IF(AND(YEAR(_xlfn.SINGLE(DezDom1)+3)=_xlfn.SINGLE(AnoDoCalendário),MONTH(_xlfn.SINGLE(DezDom1)+3)=12),_xlfn.SINGLE(DezDom1)+3,""))</f>
        <v>45629</v>
      </c>
      <c r="F37" s="11">
        <f>IF(DAY(_xlfn.SINGLE(DezDom1))=1,"",IF(AND(YEAR(_xlfn.SINGLE(DezDom1)+4)=_xlfn.SINGLE(AnoDoCalendário),MONTH(_xlfn.SINGLE(DezDom1)+4)=12),_xlfn.SINGLE(DezDom1)+4,""))</f>
        <v>45630</v>
      </c>
      <c r="G37" s="11">
        <f>IF(DAY(_xlfn.SINGLE(DezDom1))=1,"",IF(AND(YEAR(_xlfn.SINGLE(DezDom1)+5)=_xlfn.SINGLE(AnoDoCalendário),MONTH(_xlfn.SINGLE(DezDom1)+5)=12),_xlfn.SINGLE(DezDom1)+5,""))</f>
        <v>45631</v>
      </c>
      <c r="H37" s="11">
        <f>IF(DAY(_xlfn.SINGLE(DezDom1))=1,"",IF(AND(YEAR(_xlfn.SINGLE(DezDom1)+6)=_xlfn.SINGLE(AnoDoCalendário),MONTH(_xlfn.SINGLE(DezDom1)+6)=12),_xlfn.SINGLE(DezDom1)+6,""))</f>
        <v>45632</v>
      </c>
      <c r="I37" s="11">
        <f>_xlfn.SINGLE(IF(DAY(_xlfn.SINGLE(DezDom1))=1,IF(AND(YEAR(_xlfn.SINGLE(DezDom1))=_xlfn.SINGLE(AnoDoCalendário),MONTH(_xlfn.SINGLE(DezDom1))=12),DezDom1,""),IF(AND(YEAR(_xlfn.SINGLE(DezDom1)+7)=_xlfn.SINGLE(AnoDoCalendário),MONTH(_xlfn.SINGLE(DezDom1)+7)=12),_xlfn.SINGLE(DezDom1)+7,"")))</f>
        <v>45633</v>
      </c>
      <c r="J37" s="11">
        <f>IF(DAY(_xlfn.SINGLE(DezDom1))=1,IF(AND(YEAR(_xlfn.SINGLE(DezDom1)+1)=_xlfn.SINGLE(AnoDoCalendário),MONTH(_xlfn.SINGLE(DezDom1)+1)=12),_xlfn.SINGLE(DezDom1)+1,""),IF(AND(YEAR(_xlfn.SINGLE(DezDom1)+8)=_xlfn.SINGLE(AnoDoCalendário),MONTH(_xlfn.SINGLE(DezDom1)+8)=12),_xlfn.SINGLE(DezDom1)+8,""))</f>
        <v>45634</v>
      </c>
      <c r="K37" s="11">
        <f>IF(DAY(_xlfn.SINGLE(DezDom1))=1,IF(AND(YEAR(_xlfn.SINGLE(DezDom1)+2)=_xlfn.SINGLE(AnoDoCalendário),MONTH(_xlfn.SINGLE(DezDom1)+2)=12),_xlfn.SINGLE(DezDom1)+2,""),IF(AND(YEAR(_xlfn.SINGLE(DezDom1)+9)=_xlfn.SINGLE(AnoDoCalendário),MONTH(_xlfn.SINGLE(DezDom1)+9)=12),_xlfn.SINGLE(DezDom1)+9,""))</f>
        <v>45635</v>
      </c>
      <c r="L37" s="11">
        <f>IF(DAY(_xlfn.SINGLE(DezDom1))=1,IF(AND(YEAR(_xlfn.SINGLE(DezDom1)+3)=_xlfn.SINGLE(AnoDoCalendário),MONTH(_xlfn.SINGLE(DezDom1)+3)=12),_xlfn.SINGLE(DezDom1)+3,""),IF(AND(YEAR(_xlfn.SINGLE(DezDom1)+10)=_xlfn.SINGLE(AnoDoCalendário),MONTH(_xlfn.SINGLE(DezDom1)+10)=12),_xlfn.SINGLE(DezDom1)+10,""))</f>
        <v>45636</v>
      </c>
      <c r="M37" s="11">
        <f>IF(DAY(_xlfn.SINGLE(DezDom1))=1,IF(AND(YEAR(_xlfn.SINGLE(DezDom1)+4)=_xlfn.SINGLE(AnoDoCalendário),MONTH(_xlfn.SINGLE(DezDom1)+4)=12),_xlfn.SINGLE(DezDom1)+4,""),IF(AND(YEAR(_xlfn.SINGLE(DezDom1)+11)=_xlfn.SINGLE(AnoDoCalendário),MONTH(_xlfn.SINGLE(DezDom1)+11)=12),_xlfn.SINGLE(DezDom1)+11,""))</f>
        <v>45637</v>
      </c>
      <c r="N37" s="11">
        <f>IF(DAY(_xlfn.SINGLE(DezDom1))=1,IF(AND(YEAR(_xlfn.SINGLE(DezDom1)+5)=_xlfn.SINGLE(AnoDoCalendário),MONTH(_xlfn.SINGLE(DezDom1)+5)=12),_xlfn.SINGLE(DezDom1)+5,""),IF(AND(YEAR(_xlfn.SINGLE(DezDom1)+12)=_xlfn.SINGLE(AnoDoCalendário),MONTH(_xlfn.SINGLE(DezDom1)+12)=12),_xlfn.SINGLE(DezDom1)+12,""))</f>
        <v>45638</v>
      </c>
      <c r="O37" s="11">
        <f>IF(DAY(_xlfn.SINGLE(DezDom1))=1,IF(AND(YEAR(_xlfn.SINGLE(DezDom1)+6)=_xlfn.SINGLE(AnoDoCalendário),MONTH(_xlfn.SINGLE(DezDom1)+6)=12),_xlfn.SINGLE(DezDom1)+6,""),IF(AND(YEAR(_xlfn.SINGLE(DezDom1)+13)=_xlfn.SINGLE(AnoDoCalendário),MONTH(_xlfn.SINGLE(DezDom1)+13)=12),_xlfn.SINGLE(DezDom1)+13,""))</f>
        <v>45639</v>
      </c>
      <c r="P37" s="11">
        <f>IF(DAY(_xlfn.SINGLE(DezDom1))=1,IF(AND(YEAR(_xlfn.SINGLE(DezDom1)+7)=_xlfn.SINGLE(AnoDoCalendário),MONTH(_xlfn.SINGLE(DezDom1)+7)=12),_xlfn.SINGLE(DezDom1)+7,""),IF(AND(YEAR(_xlfn.SINGLE(DezDom1)+14)=_xlfn.SINGLE(AnoDoCalendário),MONTH(_xlfn.SINGLE(DezDom1)+14)=12),_xlfn.SINGLE(DezDom1)+14,""))</f>
        <v>45640</v>
      </c>
      <c r="Q37" s="11">
        <f>IF(DAY(_xlfn.SINGLE(DezDom1))=1,IF(AND(YEAR(_xlfn.SINGLE(DezDom1)+8)=_xlfn.SINGLE(AnoDoCalendário),MONTH(_xlfn.SINGLE(DezDom1)+8)=12),_xlfn.SINGLE(DezDom1)+8,""),IF(AND(YEAR(_xlfn.SINGLE(DezDom1)+15)=_xlfn.SINGLE(AnoDoCalendário),MONTH(_xlfn.SINGLE(DezDom1)+15)=12),_xlfn.SINGLE(DezDom1)+15,""))</f>
        <v>45641</v>
      </c>
      <c r="R37" s="11">
        <f>IF(DAY(_xlfn.SINGLE(DezDom1))=1,IF(AND(YEAR(_xlfn.SINGLE(DezDom1)+9)=_xlfn.SINGLE(AnoDoCalendário),MONTH(_xlfn.SINGLE(DezDom1)+9)=12),_xlfn.SINGLE(DezDom1)+9,""),IF(AND(YEAR(_xlfn.SINGLE(DezDom1)+16)=_xlfn.SINGLE(AnoDoCalendário),MONTH(_xlfn.SINGLE(DezDom1)+16)=12),_xlfn.SINGLE(DezDom1)+16,""))</f>
        <v>45642</v>
      </c>
      <c r="S37" s="11">
        <f>IF(DAY(_xlfn.SINGLE(DezDom1))=1,IF(AND(YEAR(_xlfn.SINGLE(DezDom1)+10)=_xlfn.SINGLE(AnoDoCalendário),MONTH(_xlfn.SINGLE(DezDom1)+10)=12),_xlfn.SINGLE(DezDom1)+10,""),IF(AND(YEAR(_xlfn.SINGLE(DezDom1)+17)=_xlfn.SINGLE(AnoDoCalendário),MONTH(_xlfn.SINGLE(DezDom1)+17)=12),_xlfn.SINGLE(DezDom1)+17,""))</f>
        <v>45643</v>
      </c>
      <c r="T37" s="11">
        <f>IF(DAY(_xlfn.SINGLE(DezDom1))=1,IF(AND(YEAR(_xlfn.SINGLE(DezDom1)+11)=_xlfn.SINGLE(AnoDoCalendário),MONTH(_xlfn.SINGLE(DezDom1)+11)=12),_xlfn.SINGLE(DezDom1)+11,""),IF(AND(YEAR(_xlfn.SINGLE(DezDom1)+18)=_xlfn.SINGLE(AnoDoCalendário),MONTH(_xlfn.SINGLE(DezDom1)+18)=12),_xlfn.SINGLE(DezDom1)+18,""))</f>
        <v>45644</v>
      </c>
      <c r="U37" s="11">
        <f>IF(DAY(_xlfn.SINGLE(DezDom1))=1,IF(AND(YEAR(_xlfn.SINGLE(DezDom1)+12)=_xlfn.SINGLE(AnoDoCalendário),MONTH(_xlfn.SINGLE(DezDom1)+12)=12),_xlfn.SINGLE(DezDom1)+12,""),IF(AND(YEAR(_xlfn.SINGLE(DezDom1)+19)=_xlfn.SINGLE(AnoDoCalendário),MONTH(_xlfn.SINGLE(DezDom1)+19)=12),_xlfn.SINGLE(DezDom1)+19,""))</f>
        <v>45645</v>
      </c>
      <c r="V37" s="11">
        <f>IF(DAY(_xlfn.SINGLE(DezDom1))=1,IF(AND(YEAR(_xlfn.SINGLE(DezDom1)+13)=_xlfn.SINGLE(AnoDoCalendário),MONTH(_xlfn.SINGLE(DezDom1)+13)=12),_xlfn.SINGLE(DezDom1)+13,""),IF(AND(YEAR(_xlfn.SINGLE(DezDom1)+20)=_xlfn.SINGLE(AnoDoCalendário),MONTH(_xlfn.SINGLE(DezDom1)+20)=12),_xlfn.SINGLE(DezDom1)+20,""))</f>
        <v>45646</v>
      </c>
      <c r="W37" s="11">
        <f>IF(DAY(_xlfn.SINGLE(DezDom1))=1,IF(AND(YEAR(_xlfn.SINGLE(DezDom1)+14)=_xlfn.SINGLE(AnoDoCalendário),MONTH(_xlfn.SINGLE(DezDom1)+14)=12),_xlfn.SINGLE(DezDom1)+14,""),IF(AND(YEAR(_xlfn.SINGLE(DezDom1)+21)=_xlfn.SINGLE(AnoDoCalendário),MONTH(_xlfn.SINGLE(DezDom1)+21)=12),_xlfn.SINGLE(DezDom1)+21,""))</f>
        <v>45647</v>
      </c>
      <c r="X37" s="11">
        <f>IF(DAY(_xlfn.SINGLE(DezDom1))=1,IF(AND(YEAR(_xlfn.SINGLE(DezDom1)+15)=_xlfn.SINGLE(AnoDoCalendário),MONTH(_xlfn.SINGLE(DezDom1)+15)=12),_xlfn.SINGLE(DezDom1)+15,""),IF(AND(YEAR(_xlfn.SINGLE(DezDom1)+22)=_xlfn.SINGLE(AnoDoCalendário),MONTH(_xlfn.SINGLE(DezDom1)+22)=12),_xlfn.SINGLE(DezDom1)+22,""))</f>
        <v>45648</v>
      </c>
      <c r="Y37" s="11">
        <f>IF(DAY(_xlfn.SINGLE(DezDom1))=1,IF(AND(YEAR(_xlfn.SINGLE(DezDom1)+16)=_xlfn.SINGLE(AnoDoCalendário),MONTH(_xlfn.SINGLE(DezDom1)+16)=12),_xlfn.SINGLE(DezDom1)+16,""),IF(AND(YEAR(_xlfn.SINGLE(DezDom1)+23)=_xlfn.SINGLE(AnoDoCalendário),MONTH(_xlfn.SINGLE(DezDom1)+23)=12),_xlfn.SINGLE(DezDom1)+23,""))</f>
        <v>45649</v>
      </c>
      <c r="Z37" s="11">
        <f>IF(DAY(_xlfn.SINGLE(DezDom1))=1,IF(AND(YEAR(_xlfn.SINGLE(DezDom1)+17)=_xlfn.SINGLE(AnoDoCalendário),MONTH(_xlfn.SINGLE(DezDom1)+17)=12),_xlfn.SINGLE(DezDom1)+17,""),IF(AND(YEAR(_xlfn.SINGLE(DezDom1)+24)=_xlfn.SINGLE(AnoDoCalendário),MONTH(_xlfn.SINGLE(DezDom1)+24)=12),_xlfn.SINGLE(DezDom1)+24,""))</f>
        <v>45650</v>
      </c>
      <c r="AA37" s="11">
        <f>IF(DAY(_xlfn.SINGLE(DezDom1))=1,IF(AND(YEAR(_xlfn.SINGLE(DezDom1)+18)=_xlfn.SINGLE(AnoDoCalendário),MONTH(_xlfn.SINGLE(DezDom1)+18)=12),_xlfn.SINGLE(DezDom1)+18,""),IF(AND(YEAR(_xlfn.SINGLE(DezDom1)+25)=_xlfn.SINGLE(AnoDoCalendário),MONTH(_xlfn.SINGLE(DezDom1)+25)=12),_xlfn.SINGLE(DezDom1)+25,""))</f>
        <v>45651</v>
      </c>
      <c r="AB37" s="11">
        <f>IF(DAY(_xlfn.SINGLE(DezDom1))=1,IF(AND(YEAR(_xlfn.SINGLE(DezDom1)+19)=_xlfn.SINGLE(AnoDoCalendário),MONTH(_xlfn.SINGLE(DezDom1)+19)=12),_xlfn.SINGLE(DezDom1)+19,""),IF(AND(YEAR(_xlfn.SINGLE(DezDom1)+26)=_xlfn.SINGLE(AnoDoCalendário),MONTH(_xlfn.SINGLE(DezDom1)+26)=12),_xlfn.SINGLE(DezDom1)+26,""))</f>
        <v>45652</v>
      </c>
      <c r="AC37" s="11">
        <f>IF(DAY(_xlfn.SINGLE(DezDom1))=1,IF(AND(YEAR(_xlfn.SINGLE(DezDom1)+20)=_xlfn.SINGLE(AnoDoCalendário),MONTH(_xlfn.SINGLE(DezDom1)+20)=12),_xlfn.SINGLE(DezDom1)+20,""),IF(AND(YEAR(_xlfn.SINGLE(DezDom1)+27)=_xlfn.SINGLE(AnoDoCalendário),MONTH(_xlfn.SINGLE(DezDom1)+27)=12),_xlfn.SINGLE(DezDom1)+27,""))</f>
        <v>45653</v>
      </c>
      <c r="AD37" s="11">
        <f>IF(DAY(_xlfn.SINGLE(DezDom1))=1,IF(AND(YEAR(_xlfn.SINGLE(DezDom1)+21)=_xlfn.SINGLE(AnoDoCalendário),MONTH(_xlfn.SINGLE(DezDom1)+21)=12),_xlfn.SINGLE(DezDom1)+21,""),IF(AND(YEAR(_xlfn.SINGLE(DezDom1)+28)=_xlfn.SINGLE(AnoDoCalendário),MONTH(_xlfn.SINGLE(DezDom1)+28)=12),_xlfn.SINGLE(DezDom1)+28,""))</f>
        <v>45654</v>
      </c>
      <c r="AE37" s="11">
        <f>IF(DAY(_xlfn.SINGLE(DezDom1))=1,IF(AND(YEAR(_xlfn.SINGLE(DezDom1)+22)=_xlfn.SINGLE(AnoDoCalendário),MONTH(_xlfn.SINGLE(DezDom1)+22)=12),_xlfn.SINGLE(DezDom1)+22,""),IF(AND(YEAR(_xlfn.SINGLE(DezDom1)+29)=_xlfn.SINGLE(AnoDoCalendário),MONTH(_xlfn.SINGLE(DezDom1)+29)=12),_xlfn.SINGLE(DezDom1)+29,""))</f>
        <v>45655</v>
      </c>
      <c r="AF37" s="11">
        <f>IF(DAY(_xlfn.SINGLE(DezDom1))=1,IF(AND(YEAR(_xlfn.SINGLE(DezDom1)+23)=_xlfn.SINGLE(AnoDoCalendário),MONTH(_xlfn.SINGLE(DezDom1)+23)=12),_xlfn.SINGLE(DezDom1)+23,""),IF(AND(YEAR(_xlfn.SINGLE(DezDom1)+30)=_xlfn.SINGLE(AnoDoCalendário),MONTH(_xlfn.SINGLE(DezDom1)+30)=12),_xlfn.SINGLE(DezDom1)+30,""))</f>
        <v>45656</v>
      </c>
      <c r="AG37" s="11">
        <f>IF(DAY(_xlfn.SINGLE(DezDom1))=1,IF(AND(YEAR(_xlfn.SINGLE(DezDom1)+24)=_xlfn.SINGLE(AnoDoCalendário),MONTH(_xlfn.SINGLE(DezDom1)+24)=12),_xlfn.SINGLE(DezDom1)+24,""),IF(AND(YEAR(_xlfn.SINGLE(DezDom1)+31)=_xlfn.SINGLE(AnoDoCalendário),MONTH(_xlfn.SINGLE(DezDom1)+31)=12),_xlfn.SINGLE(DezDom1)+31,""))</f>
        <v>45657</v>
      </c>
      <c r="AH37" s="11" t="str">
        <f>IF(DAY(_xlfn.SINGLE(DezDom1))=1,IF(AND(YEAR(_xlfn.SINGLE(DezDom1)+25)=_xlfn.SINGLE(AnoDoCalendário),MONTH(_xlfn.SINGLE(DezDom1)+25)=12),_xlfn.SINGLE(DezDom1)+25,""),IF(AND(YEAR(_xlfn.SINGLE(DezDom1)+32)=_xlfn.SINGLE(AnoDoCalendário),MONTH(_xlfn.SINGLE(DezDom1)+32)=12),_xlfn.SINGLE(DezDom1)+32,""))</f>
        <v/>
      </c>
      <c r="AI37" s="11" t="str">
        <f>IF(DAY(_xlfn.SINGLE(DezDom1))=1,IF(AND(YEAR(_xlfn.SINGLE(DezDom1)+26)=_xlfn.SINGLE(AnoDoCalendário),MONTH(_xlfn.SINGLE(DezDom1)+26)=12),_xlfn.SINGLE(DezDom1)+26,""),IF(AND(YEAR(_xlfn.SINGLE(DezDom1)+33)=_xlfn.SINGLE(AnoDoCalendário),MONTH(_xlfn.SINGLE(DezDom1)+33)=12),_xlfn.SINGLE(DezDom1)+33,""))</f>
        <v/>
      </c>
      <c r="AJ37" s="11" t="str">
        <f>IF(DAY(_xlfn.SINGLE(DezDom1))=1,IF(AND(YEAR(_xlfn.SINGLE(DezDom1)+27)=_xlfn.SINGLE(AnoDoCalendário),MONTH(_xlfn.SINGLE(DezDom1)+27)=12),_xlfn.SINGLE(DezDom1)+27,""),IF(AND(YEAR(_xlfn.SINGLE(DezDom1)+34)=_xlfn.SINGLE(AnoDoCalendário),MONTH(_xlfn.SINGLE(DezDom1)+34)=12),_xlfn.SINGLE(DezDom1)+34,""))</f>
        <v/>
      </c>
      <c r="AK37" s="11" t="str">
        <f>IF(DAY(_xlfn.SINGLE(DezDom1))=1,IF(AND(YEAR(_xlfn.SINGLE(DezDom1)+28)=_xlfn.SINGLE(AnoDoCalendário),MONTH(_xlfn.SINGLE(DezDom1)+28)=12),_xlfn.SINGLE(DezDom1)+28,""),IF(AND(YEAR(_xlfn.SINGLE(DezDom1)+35)=_xlfn.SINGLE(AnoDoCalendário),MONTH(_xlfn.SINGLE(DezDom1)+35)=12),_xlfn.SINGLE(DezDom1)+35,""))</f>
        <v/>
      </c>
      <c r="AL37" s="11" t="str">
        <f>IF(DAY(_xlfn.SINGLE(DezDom1))=1,IF(AND(YEAR(_xlfn.SINGLE(DezDom1)+29)=_xlfn.SINGLE(AnoDoCalendário),MONTH(_xlfn.SINGLE(DezDom1)+29)=12),_xlfn.SINGLE(DezDom1)+29,""),IF(AND(YEAR(_xlfn.SINGLE(DezDom1)+36)=_xlfn.SINGLE(AnoDoCalendário),MONTH(_xlfn.SINGLE(DezDom1)+36)=12),_xlfn.SINGLE(DezDom1)+36,""))</f>
        <v/>
      </c>
      <c r="AM37" s="12" t="str">
        <f>IF(DAY(_xlfn.SINGLE(DezDom1))=1,IF(AND(YEAR(_xlfn.SINGLE(DezDom1)+30)=_xlfn.SINGLE(AnoDoCalendário),MONTH(_xlfn.SINGLE(DezDom1)+30)=12),_xlfn.SINGLE(DezDom1)+30,""),IF(AND(YEAR(_xlfn.SINGLE(DezDom1)+37)=_xlfn.SINGLE(AnoDoCalendário),MONTH(_xlfn.SINGLE(DezDom1)+37)=12),_xlfn.SINGLE(DezDom1)+37,""))</f>
        <v/>
      </c>
    </row>
    <row r="38" spans="2:39" s="9" customFormat="1" ht="18.95" customHeight="1" x14ac:dyDescent="0.3">
      <c r="B38" s="43"/>
      <c r="C38" s="10" t="s">
        <v>0</v>
      </c>
      <c r="D38" s="10" t="s">
        <v>1</v>
      </c>
      <c r="E38" s="10" t="s">
        <v>2</v>
      </c>
      <c r="F38" s="10" t="s">
        <v>3</v>
      </c>
      <c r="G38" s="10" t="s">
        <v>4</v>
      </c>
      <c r="H38" s="10" t="s">
        <v>5</v>
      </c>
      <c r="I38" s="10" t="s">
        <v>6</v>
      </c>
      <c r="J38" s="10" t="s">
        <v>0</v>
      </c>
      <c r="K38" s="10" t="s">
        <v>1</v>
      </c>
      <c r="L38" s="10" t="s">
        <v>2</v>
      </c>
      <c r="M38" s="10" t="s">
        <v>3</v>
      </c>
      <c r="N38" s="10" t="s">
        <v>4</v>
      </c>
      <c r="O38" s="10" t="s">
        <v>5</v>
      </c>
      <c r="P38" s="10" t="s">
        <v>6</v>
      </c>
      <c r="Q38" s="10" t="s">
        <v>0</v>
      </c>
      <c r="R38" s="10" t="s">
        <v>1</v>
      </c>
      <c r="S38" s="10" t="s">
        <v>2</v>
      </c>
      <c r="T38" s="10" t="s">
        <v>3</v>
      </c>
      <c r="U38" s="10" t="s">
        <v>4</v>
      </c>
      <c r="V38" s="10" t="s">
        <v>5</v>
      </c>
      <c r="W38" s="10" t="s">
        <v>6</v>
      </c>
      <c r="X38" s="10" t="s">
        <v>0</v>
      </c>
      <c r="Y38" s="10" t="s">
        <v>1</v>
      </c>
      <c r="Z38" s="10" t="s">
        <v>2</v>
      </c>
      <c r="AA38" s="10" t="s">
        <v>3</v>
      </c>
      <c r="AB38" s="10" t="s">
        <v>4</v>
      </c>
      <c r="AC38" s="10" t="s">
        <v>5</v>
      </c>
      <c r="AD38" s="10" t="s">
        <v>6</v>
      </c>
      <c r="AE38" s="10" t="s">
        <v>0</v>
      </c>
      <c r="AF38" s="10" t="s">
        <v>1</v>
      </c>
      <c r="AG38" s="10" t="s">
        <v>2</v>
      </c>
      <c r="AH38" s="10" t="s">
        <v>3</v>
      </c>
      <c r="AI38" s="10" t="s">
        <v>4</v>
      </c>
      <c r="AJ38" s="10" t="s">
        <v>5</v>
      </c>
      <c r="AK38" s="10" t="s">
        <v>6</v>
      </c>
      <c r="AL38" s="10" t="s">
        <v>0</v>
      </c>
      <c r="AM38" s="13" t="s">
        <v>1</v>
      </c>
    </row>
    <row r="39" spans="2:39" ht="18.95" customHeight="1" x14ac:dyDescent="0.3">
      <c r="B39" s="8"/>
      <c r="C39" s="16"/>
      <c r="D39" s="16"/>
      <c r="E39" s="16"/>
      <c r="F39" s="16"/>
      <c r="G39" s="16"/>
      <c r="H39" s="29"/>
      <c r="I39" s="17"/>
      <c r="J39" s="29"/>
      <c r="K39" s="16"/>
      <c r="L39" s="16"/>
      <c r="M39" s="40"/>
      <c r="N39" s="16"/>
      <c r="O39" s="40"/>
      <c r="P39" s="17"/>
      <c r="Q39" s="17"/>
      <c r="R39" s="16"/>
      <c r="S39" s="16"/>
      <c r="T39" s="16"/>
      <c r="U39" s="16"/>
      <c r="V39" s="16"/>
      <c r="W39" s="17"/>
      <c r="X39" s="17"/>
      <c r="Y39" s="16"/>
      <c r="Z39" s="31"/>
      <c r="AA39" s="25"/>
      <c r="AB39" s="16"/>
      <c r="AC39" s="16"/>
      <c r="AD39" s="16"/>
      <c r="AE39" s="40"/>
      <c r="AF39" s="40"/>
      <c r="AG39" s="31"/>
      <c r="AH39" s="16"/>
      <c r="AI39" s="16"/>
      <c r="AJ39" s="16"/>
      <c r="AK39" s="40"/>
      <c r="AL39" s="40"/>
      <c r="AM39" s="16"/>
    </row>
    <row r="40" spans="2:39" ht="18.95" customHeight="1" thickBot="1" x14ac:dyDescent="0.35"/>
    <row r="41" spans="2:39" ht="18.95" customHeight="1" x14ac:dyDescent="0.3">
      <c r="B41" s="18" t="s">
        <v>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2:39" ht="18.95" customHeight="1" x14ac:dyDescent="0.3">
      <c r="B42" s="21"/>
      <c r="C42" s="49" t="s">
        <v>9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spans="2:39" ht="18.95" customHeight="1" x14ac:dyDescent="0.3">
      <c r="B43" s="26"/>
      <c r="C43" s="49" t="s">
        <v>10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2:39" ht="18.95" customHeight="1" x14ac:dyDescent="0.3">
      <c r="B44" s="27"/>
      <c r="C44" s="45" t="s">
        <v>11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</row>
    <row r="45" spans="2:39" ht="18.95" customHeight="1" x14ac:dyDescent="0.3">
      <c r="B45" s="22"/>
      <c r="C45" s="45" t="s">
        <v>12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2:39" ht="18.95" customHeight="1" thickBot="1" x14ac:dyDescent="0.35">
      <c r="B46" s="23"/>
      <c r="C46" s="45" t="s">
        <v>13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</sheetData>
  <mergeCells count="19">
    <mergeCell ref="T42:AK42"/>
    <mergeCell ref="C42:Q42"/>
    <mergeCell ref="C43:Q43"/>
    <mergeCell ref="C44:Q44"/>
    <mergeCell ref="C45:Q45"/>
    <mergeCell ref="C46:Q46"/>
    <mergeCell ref="B31:B32"/>
    <mergeCell ref="B34:B35"/>
    <mergeCell ref="B37:B38"/>
    <mergeCell ref="B16:B17"/>
    <mergeCell ref="B19:B20"/>
    <mergeCell ref="B22:B23"/>
    <mergeCell ref="B25:B26"/>
    <mergeCell ref="B28:B29"/>
    <mergeCell ref="B4:B5"/>
    <mergeCell ref="B7:B8"/>
    <mergeCell ref="B10:B11"/>
    <mergeCell ref="B13:B14"/>
    <mergeCell ref="AH1:AM1"/>
  </mergeCells>
  <phoneticPr fontId="28" type="noConversion"/>
  <conditionalFormatting sqref="C5 Y8:Z8 L11 V11 O14 AC14 D17 Y17 N20 AD20 P23 I26 AF26 N29 N32 G35 T35 O38 AE38 AL38">
    <cfRule type="expression" dxfId="17" priority="62">
      <formula>OR(COUNTIF(#REF!,1)&gt;1,COUNTIF(#REF!,2)&gt;1,COUNTIF(#REF!,3)&gt;1)</formula>
    </cfRule>
  </conditionalFormatting>
  <conditionalFormatting sqref="C6:K6 M6:AM6 C9:K9 M9:AE9 AG9:AM9 C12:D12 F12:K12 M12:R12 T12 V12:AM12 C15:K15 M15:R15 T15:U15 W15:AA15 AC15:AM15 D18 F18:K18 M18:AM18 C21:K21 M21:R21 T21:AB21 AD21:AM21 C24:K24 M24:N24 P24:R24 T24:AM24 C27:D27 F27:G27 I27:R27 T27:AM27 C30:K30 N30:R30 T30:AM30 C33:K33 M33:R33 U33:AM33 C36:E36 G36:K36 M36:R36 T36:AM36 C39:AM39">
    <cfRule type="cellIs" dxfId="16" priority="32" stopIfTrue="1" operator="equal">
      <formula>1</formula>
    </cfRule>
    <cfRule type="cellIs" dxfId="15" priority="33" stopIfTrue="1" operator="equal">
      <formula>2</formula>
    </cfRule>
    <cfRule type="cellIs" dxfId="14" priority="34" operator="equal">
      <formula>3</formula>
    </cfRule>
  </conditionalFormatting>
  <conditionalFormatting sqref="C4:AM4 C7:AM7 C10:AM10 C13:AM13 C16:AM16 C19:AM19 C22:AM22 C25:AM25 C28:AM28 C31:AM31 C34:AM34 C37:AM37">
    <cfRule type="expression" dxfId="13" priority="36">
      <formula>NOT(ISNUMBER(C4))</formula>
    </cfRule>
  </conditionalFormatting>
  <conditionalFormatting sqref="C5:AM5 C8:AM8 C11:AM11 C14:AM14 C17:AM17 C20:AM20 C23:AM23 C26:AM26 C29:AM29 C32:AM32 C35:AM35 C38:AM38">
    <cfRule type="expression" dxfId="12" priority="37" stopIfTrue="1">
      <formula>NOT(ISNUMBER(C4))</formula>
    </cfRule>
  </conditionalFormatting>
  <conditionalFormatting sqref="D5:H5 J5:K5 M5 O5:AM5 C8:K8 M8 O8:X8 AA8:AE8 AG8:AM8 C11:D11 F11:K11 M11 O11:R11 T11 W11:AM11 C14:K14 M14:N14 P14:R14 T14 W14:AA14 AD14:AM14 F17:K17 M17 O17:W17 Z17:AM17 C20:K20 M20 O20:R20 T20 V20:AB20 AE20:AM20 C23:K23 M23:N23 Q23:R23 T23 V23:AM23 C26:D26 F26:G26 J26:K26 M26:R26 T26:AD26 AG26:AM26 C29:K29 O29:R29 T29 V29:AM29 C32:K32 M32 O32:R32 V32:AM32 C35:E35 H35:K35 M35 O35:R35 U35:AM35 C38:K38 P38:AC38 AG38:AK38 AM38">
    <cfRule type="expression" dxfId="11" priority="38">
      <formula>OR(COUNTIF(C6:C6,1)&gt;1,COUNTIF(C6:C6,2)&gt;1,COUNTIF(C6:C6,3)&gt;1)</formula>
    </cfRule>
  </conditionalFormatting>
  <conditionalFormatting sqref="E11">
    <cfRule type="expression" dxfId="10" priority="84">
      <formula>OR(COUNTIF(Z9:Z9,1)&gt;1,COUNTIF(Z9:Z9,2)&gt;1,COUNTIF(Z9:Z9,3)&gt;1)</formula>
    </cfRule>
  </conditionalFormatting>
  <conditionalFormatting sqref="E26">
    <cfRule type="expression" dxfId="9" priority="48">
      <formula>OR(COUNTIF(L27:L27,1)&gt;1,COUNTIF(L27:L27,2)&gt;1,COUNTIF(L27:L27,3)&gt;1)</formula>
    </cfRule>
  </conditionalFormatting>
  <conditionalFormatting sqref="I5 T32">
    <cfRule type="expression" dxfId="8" priority="60">
      <formula>OR(COUNTIF(C6:C6,1)&gt;1,COUNTIF(C6:C6,2)&gt;1,COUNTIF(C6:C6,3)&gt;1)</formula>
    </cfRule>
  </conditionalFormatting>
  <conditionalFormatting sqref="L5 L8 L35">
    <cfRule type="expression" dxfId="7" priority="114">
      <formula>OR(COUNTIF(N6:N6,1)&gt;1,COUNTIF(N6:N6,2)&gt;1,COUNTIF(N6:N6,3)&gt;1)</formula>
    </cfRule>
  </conditionalFormatting>
  <conditionalFormatting sqref="L14 E17 L20 L23 L29 L32">
    <cfRule type="expression" dxfId="6" priority="138">
      <formula>OR(COUNTIF(N15:N15,1)&gt;1,COUNTIF(N15:N15,2)&gt;1,COUNTIF(N15:N15,3)&gt;1)</formula>
    </cfRule>
  </conditionalFormatting>
  <conditionalFormatting sqref="N5 N8 N11 U14 N17 U23 U29 U32 N35">
    <cfRule type="expression" dxfId="5" priority="116">
      <formula>OR(COUNTIF(#REF!,1)&gt;1,COUNTIF(#REF!,2)&gt;1,COUNTIF(#REF!,3)&gt;1)</formula>
    </cfRule>
  </conditionalFormatting>
  <conditionalFormatting sqref="S11">
    <cfRule type="expression" dxfId="4" priority="126">
      <formula>OR(COUNTIF(N12:N12,1)&gt;1,COUNTIF(N12:N12,2)&gt;1,COUNTIF(N12:N12,3)&gt;1)</formula>
    </cfRule>
  </conditionalFormatting>
  <conditionalFormatting sqref="S14 L17 S20 S23 L26 S26 S29 S32">
    <cfRule type="expression" dxfId="3" priority="50">
      <formula>OR(COUNTIF(#REF!,1)&gt;1,COUNTIF(#REF!,2)&gt;1,COUNTIF(#REF!,3)&gt;1)</formula>
    </cfRule>
  </conditionalFormatting>
  <conditionalFormatting sqref="U11 AB14 C17 X17 AC20 O23 H26 AE26 M29 F35 S35 L38:N38 AD38">
    <cfRule type="expression" dxfId="2" priority="94">
      <formula>OR(COUNTIF(D12:D12,1)&gt;1,COUNTIF(D12:D12,2)&gt;1,COUNTIF(D12:D12,3)&gt;1)</formula>
    </cfRule>
  </conditionalFormatting>
  <conditionalFormatting sqref="AF8 V14 U20">
    <cfRule type="expression" dxfId="1" priority="74">
      <formula>OR(COUNTIF(N9:N9,1)&gt;1,COUNTIF(N9:N9,2)&gt;1,COUNTIF(N9:N9,3)&gt;1)</formula>
    </cfRule>
  </conditionalFormatting>
  <conditionalFormatting sqref="AF38">
    <cfRule type="expression" dxfId="0" priority="104">
      <formula>OR(COUNTIF(AL39:AL39,1)&gt;1,COUNTIF(AL39:AL39,2)&gt;1,COUNTIF(AL39:AL39,3)&gt;1)</formula>
    </cfRule>
  </conditionalFormatting>
  <dataValidations count="2">
    <dataValidation allowBlank="1" showInputMessage="1" showErrorMessage="1" promptTitle="Calendário de turno de trabalho" prompt="Use os botões para alterar o ano. _x000a__x000a_O calendário mostra automaticamente a agenda de turnos de até 3 trabalhos. Configure detalhes e padrão do trabalho/turno na guia Trabalhos e Turnos._x000a__x000a_Dias realçados em vermelho indicam conflitos." sqref="A1" xr:uid="{00000000-0002-0000-0000-000000000000}"/>
    <dataValidation allowBlank="1" showInputMessage="1" showErrorMessage="1" prompt="Use os botões giratórios para alterar com facilidade o ano civil" sqref="AH1" xr:uid="{00000000-0002-0000-0000-000001000000}"/>
  </dataValidations>
  <printOptions horizontalCentered="1" verticalCentered="1"/>
  <pageMargins left="0.3" right="0.3" top="0.3" bottom="0.3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trole Giratório">
              <controlPr defaultSize="0" print="0" autoPict="0" altText="Use o botão giratório para alterar o ano civil ou altere o ano na célula AE3.">
                <anchor moveWithCells="1">
                  <from>
                    <xdr:col>33</xdr:col>
                    <xdr:colOff>57150</xdr:colOff>
                    <xdr:row>0</xdr:row>
                    <xdr:rowOff>314325</xdr:rowOff>
                  </from>
                  <to>
                    <xdr:col>33</xdr:col>
                    <xdr:colOff>209550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84082A6-59E9-47FE-A802-4274C5438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DD5992-68AE-4B29-AEFE-7AC47D40B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8A6C93-A69C-4202-9E10-B2DDF75C0D1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71af3243-3dd4-4a8d-8c0d-dd76da1f02a5"/>
    <ds:schemaRef ds:uri="16c05727-aa75-4e4a-9b5f-8a80a1165891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TM89105255</Templat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Calendário FMA 2023</vt:lpstr>
      <vt:lpstr>AnoDoCalendário</vt:lpstr>
      <vt:lpstr>Intervalo_Datas</vt:lpstr>
      <vt:lpstr>Intervalo_Dias</vt:lpstr>
      <vt:lpstr>Intervalo_DiasÚteis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2020-10-06T19:45:38Z</dcterms:created>
  <dcterms:modified xsi:type="dcterms:W3CDTF">2024-03-06T18:07:26Z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